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120" windowWidth="8910" windowHeight="5430"/>
  </bookViews>
  <sheets>
    <sheet name="Field Loss Calculator" sheetId="18" r:id="rId1"/>
  </sheets>
  <definedNames>
    <definedName name="_xlnm.Print_Area" localSheetId="0">'Field Loss Calculator'!$A$1:$N$31</definedName>
  </definedNames>
  <calcPr calcId="125725"/>
</workbook>
</file>

<file path=xl/calcChain.xml><?xml version="1.0" encoding="utf-8"?>
<calcChain xmlns="http://schemas.openxmlformats.org/spreadsheetml/2006/main">
  <c r="C27" i="18"/>
  <c r="C21"/>
  <c r="B21"/>
  <c r="C14"/>
  <c r="B14"/>
  <c r="F22"/>
  <c r="F9"/>
  <c r="G9" s="1"/>
  <c r="H9" s="1"/>
  <c r="I9" s="1"/>
  <c r="J9" s="1"/>
  <c r="K9" s="1"/>
  <c r="L9" s="1"/>
  <c r="M9" s="1"/>
  <c r="N9" s="1"/>
  <c r="N24" s="1"/>
  <c r="E28"/>
  <c r="E29" s="1"/>
  <c r="E15"/>
  <c r="E16" s="1"/>
  <c r="E17" s="1"/>
  <c r="G22" l="1"/>
  <c r="I22"/>
  <c r="K22"/>
  <c r="M22"/>
  <c r="F24"/>
  <c r="H24"/>
  <c r="J24"/>
  <c r="L24"/>
  <c r="H22"/>
  <c r="J22"/>
  <c r="L22"/>
  <c r="N22"/>
  <c r="G24"/>
  <c r="I24"/>
  <c r="K24"/>
  <c r="M24"/>
  <c r="F11"/>
  <c r="G11"/>
  <c r="H11" s="1"/>
  <c r="C26"/>
  <c r="B26"/>
  <c r="B27" s="1"/>
  <c r="C29" s="1"/>
  <c r="E27"/>
  <c r="E30"/>
  <c r="E14"/>
  <c r="E18"/>
  <c r="G18" l="1"/>
  <c r="G31" s="1"/>
  <c r="F17"/>
  <c r="F30" s="1"/>
  <c r="G16"/>
  <c r="G29" s="1"/>
  <c r="F15"/>
  <c r="F28" s="1"/>
  <c r="G14"/>
  <c r="G27" s="1"/>
  <c r="F18"/>
  <c r="F31" s="1"/>
  <c r="G17"/>
  <c r="G30" s="1"/>
  <c r="F16"/>
  <c r="F29" s="1"/>
  <c r="G15"/>
  <c r="G28" s="1"/>
  <c r="F14"/>
  <c r="F27" s="1"/>
  <c r="E26"/>
  <c r="E31"/>
  <c r="E13"/>
  <c r="G13" s="1"/>
  <c r="G26" s="1"/>
  <c r="H15" l="1"/>
  <c r="H28" s="1"/>
  <c r="I11"/>
  <c r="H16"/>
  <c r="H29" s="1"/>
  <c r="H13"/>
  <c r="H26" s="1"/>
  <c r="H17"/>
  <c r="H30" s="1"/>
  <c r="H14"/>
  <c r="H27" s="1"/>
  <c r="H18"/>
  <c r="H31" s="1"/>
  <c r="F13"/>
  <c r="F26" s="1"/>
  <c r="E25"/>
  <c r="J11"/>
  <c r="E12"/>
  <c r="G12" l="1"/>
  <c r="G25" s="1"/>
  <c r="F12"/>
  <c r="F25" s="1"/>
  <c r="I12"/>
  <c r="I25" s="1"/>
  <c r="H12"/>
  <c r="H25" s="1"/>
  <c r="I18"/>
  <c r="I31" s="1"/>
  <c r="I14"/>
  <c r="I27" s="1"/>
  <c r="I17"/>
  <c r="I30" s="1"/>
  <c r="I16"/>
  <c r="I29" s="1"/>
  <c r="I15"/>
  <c r="I28" s="1"/>
  <c r="I13"/>
  <c r="I26" s="1"/>
  <c r="K11"/>
  <c r="J17" l="1"/>
  <c r="J30" s="1"/>
  <c r="J16"/>
  <c r="J29" s="1"/>
  <c r="J15"/>
  <c r="J28" s="1"/>
  <c r="J18"/>
  <c r="J31" s="1"/>
  <c r="J14"/>
  <c r="J27" s="1"/>
  <c r="J13"/>
  <c r="J26" s="1"/>
  <c r="J12"/>
  <c r="J25" s="1"/>
  <c r="L11"/>
  <c r="K16" l="1"/>
  <c r="K29" s="1"/>
  <c r="K15"/>
  <c r="K28" s="1"/>
  <c r="K18"/>
  <c r="K31" s="1"/>
  <c r="K14"/>
  <c r="K27" s="1"/>
  <c r="K17"/>
  <c r="K30" s="1"/>
  <c r="K13"/>
  <c r="K26" s="1"/>
  <c r="K12"/>
  <c r="K25" s="1"/>
  <c r="M11"/>
  <c r="L15" l="1"/>
  <c r="L28" s="1"/>
  <c r="L18"/>
  <c r="L31" s="1"/>
  <c r="L14"/>
  <c r="L27" s="1"/>
  <c r="L17"/>
  <c r="L30" s="1"/>
  <c r="L16"/>
  <c r="L29" s="1"/>
  <c r="L13"/>
  <c r="L26" s="1"/>
  <c r="L12"/>
  <c r="L25" s="1"/>
  <c r="N11"/>
  <c r="M18" l="1"/>
  <c r="M31" s="1"/>
  <c r="M14"/>
  <c r="M27" s="1"/>
  <c r="M17"/>
  <c r="M30" s="1"/>
  <c r="M16"/>
  <c r="M29" s="1"/>
  <c r="M15"/>
  <c r="M28" s="1"/>
  <c r="M13"/>
  <c r="M26" s="1"/>
  <c r="M12"/>
  <c r="M25" s="1"/>
  <c r="N17" l="1"/>
  <c r="N30" s="1"/>
  <c r="N16"/>
  <c r="N29" s="1"/>
  <c r="N15"/>
  <c r="N28" s="1"/>
  <c r="N18"/>
  <c r="N31" s="1"/>
  <c r="N14"/>
  <c r="N27" s="1"/>
  <c r="N13"/>
  <c r="N26" s="1"/>
  <c r="N12"/>
  <c r="N25" s="1"/>
</calcChain>
</file>

<file path=xl/comments1.xml><?xml version="1.0" encoding="utf-8"?>
<comments xmlns="http://schemas.openxmlformats.org/spreadsheetml/2006/main">
  <authors>
    <author>JL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JL:</t>
        </r>
        <r>
          <rPr>
            <sz val="9"/>
            <color indexed="81"/>
            <rFont val="Tahoma"/>
            <family val="2"/>
          </rPr>
          <t xml:space="preserve">
Corn = ~90,000 kernels per bushel
Soybean = ~200,000 seeds per bushel (150,000 to 300,000)
Wheat = ~900,000 seeds per bushel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JL:</t>
        </r>
        <r>
          <rPr>
            <sz val="9"/>
            <color indexed="81"/>
            <rFont val="Tahoma"/>
            <family val="2"/>
          </rPr>
          <t xml:space="preserve">
Storage can range from $0.00 to $0.05 per bushel month.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JL:</t>
        </r>
        <r>
          <rPr>
            <sz val="9"/>
            <color indexed="81"/>
            <rFont val="Tahoma"/>
            <family val="2"/>
          </rPr>
          <t xml:space="preserve">
The water shrink loss of 15.5% moisture corn = 100/84.5 = 1.183. The total shrink factor typically ranges between 1.2 and 1.5%. The extra charge in the factor includes a handling loss that ranges from 0 to 5.22% depending upon moisture.</t>
        </r>
      </text>
    </comment>
    <comment ref="A20" authorId="0">
      <text>
        <r>
          <rPr>
            <b/>
            <sz val="9"/>
            <color indexed="81"/>
            <rFont val="Tahoma"/>
            <charset val="1"/>
          </rPr>
          <t>JL:</t>
        </r>
        <r>
          <rPr>
            <sz val="9"/>
            <color indexed="81"/>
            <rFont val="Tahoma"/>
            <charset val="1"/>
          </rPr>
          <t xml:space="preserve">
Corn = 15% moisture
Soybean = 15% moisture
Wheat = 13.5% moisture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JL:</t>
        </r>
        <r>
          <rPr>
            <sz val="9"/>
            <color indexed="81"/>
            <rFont val="Tahoma"/>
            <family val="2"/>
          </rPr>
          <t xml:space="preserve">
Musty, Sour, COFO, stones, Heat damage, Hot corn from dryer, Infested</t>
        </r>
      </text>
    </comment>
  </commentList>
</comments>
</file>

<file path=xl/sharedStrings.xml><?xml version="1.0" encoding="utf-8"?>
<sst xmlns="http://schemas.openxmlformats.org/spreadsheetml/2006/main" count="40" uniqueCount="37">
  <si>
    <t>Spreadsheet adjustments</t>
  </si>
  <si>
    <t>Increments</t>
  </si>
  <si>
    <t>MidPoint</t>
  </si>
  <si>
    <t>Crop Price ($/bushel)</t>
  </si>
  <si>
    <t>Elevator discounts</t>
  </si>
  <si>
    <t>Yield (bu/A)</t>
  </si>
  <si>
    <t>Total shrink loss (%)</t>
  </si>
  <si>
    <t>Drying cost ($ / point bu)</t>
  </si>
  <si>
    <t>Total drying cost ($ / bu)</t>
  </si>
  <si>
    <t>Handling ($ / bu)</t>
  </si>
  <si>
    <t>Foreign material ($ / bu)</t>
  </si>
  <si>
    <t>Test weight ($ / bu)</t>
  </si>
  <si>
    <t>Broken kernels ($ / bu)</t>
  </si>
  <si>
    <t>Miscellaneous discounts ($ / bu)</t>
  </si>
  <si>
    <t>Total cost ($ / bu)</t>
  </si>
  <si>
    <t>written by Joe Lauer and Nick Schneider, University of Wisconsin (October 2009)</t>
  </si>
  <si>
    <t>Percent yield loss in the field</t>
  </si>
  <si>
    <t>Total shrink cost ($ / bu)</t>
  </si>
  <si>
    <t>Later</t>
  </si>
  <si>
    <t>Today</t>
  </si>
  <si>
    <t>Grain price</t>
  </si>
  <si>
    <t>Storage ($ / bu)</t>
  </si>
  <si>
    <t>Harvest</t>
  </si>
  <si>
    <t xml:space="preserve"> Kernels/Seeds on ground per square foot (number)</t>
  </si>
  <si>
    <t>Kernels/Seeds per bushel (no./bu)</t>
  </si>
  <si>
    <r>
      <t>Kernels/Seeds (number /ft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</si>
  <si>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rPr>
        <b/>
        <i/>
        <sz val="12"/>
        <rFont val="Arial"/>
        <family val="2"/>
      </rPr>
      <t>Directions:</t>
    </r>
    <r>
      <rPr>
        <i/>
        <sz val="12"/>
        <rFont val="Arial"/>
        <family val="2"/>
      </rPr>
      <t xml:space="preserve"> Change the shaded columns on the left. </t>
    </r>
  </si>
  <si>
    <r>
      <rPr>
        <b/>
        <i/>
        <sz val="12"/>
        <rFont val="Arial"/>
        <family val="2"/>
      </rPr>
      <t>Interpretation:</t>
    </r>
    <r>
      <rPr>
        <i/>
        <sz val="12"/>
        <rFont val="Arial"/>
        <family val="2"/>
      </rPr>
      <t xml:space="preserve"> Cream colored returns indicate field drying is favored.</t>
    </r>
  </si>
  <si>
    <t>Storage moisture (%)</t>
  </si>
  <si>
    <t>Field moisture  (%)</t>
  </si>
  <si>
    <t>Shrink back moisture (%)</t>
  </si>
  <si>
    <t>Grower return difference ($/bu) for grain field-drying until later.</t>
  </si>
  <si>
    <t>Grower return difference ($/A) for grain field-drying until later.</t>
  </si>
  <si>
    <t>How much grain loss can be tolerated when leaving a crop stand in the field?</t>
  </si>
  <si>
    <t>Total cost ($ / A)</t>
  </si>
  <si>
    <t xml:space="preserve">Extra return for waiting with no loss ($/A) = </t>
  </si>
  <si>
    <t>Field Loss Calculator v1.2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</si>
</sst>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.00;&quot;$&quot;#,##0.00"/>
    <numFmt numFmtId="166" formatCode="&quot;$&quot;#,##0;&quot;$&quot;#,##0"/>
  </numFmts>
  <fonts count="20">
    <font>
      <sz val="10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2"/>
      <color rgb="FF663300"/>
      <name val="Arial"/>
      <family val="2"/>
    </font>
    <font>
      <sz val="12"/>
      <color rgb="FF004600"/>
      <name val="Arial"/>
      <family val="2"/>
    </font>
    <font>
      <b/>
      <u/>
      <sz val="12"/>
      <color rgb="FF004600"/>
      <name val="Arial"/>
      <family val="2"/>
    </font>
    <font>
      <b/>
      <u/>
      <sz val="12"/>
      <color rgb="FF663300"/>
      <name val="Arial"/>
      <family val="2"/>
    </font>
    <font>
      <b/>
      <u/>
      <sz val="12"/>
      <name val="Arial"/>
      <family val="2"/>
    </font>
    <font>
      <vertAlign val="superscript"/>
      <sz val="9"/>
      <name val="Arial"/>
      <family val="2"/>
    </font>
    <font>
      <b/>
      <i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  <fill>
      <patternFill patternType="solid">
        <fgColor rgb="FFA3E5B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61">
    <xf numFmtId="0" fontId="0" fillId="0" borderId="0" xfId="0"/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164" fontId="6" fillId="0" borderId="0" xfId="0" applyNumberFormat="1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2" xfId="0" applyNumberFormat="1" applyFont="1" applyBorder="1" applyAlignment="1" applyProtection="1">
      <alignment horizontal="center"/>
      <protection hidden="1"/>
    </xf>
    <xf numFmtId="8" fontId="6" fillId="0" borderId="1" xfId="0" applyNumberFormat="1" applyFont="1" applyBorder="1" applyAlignment="1" applyProtection="1">
      <alignment horizontal="center"/>
      <protection hidden="1"/>
    </xf>
    <xf numFmtId="165" fontId="6" fillId="0" borderId="7" xfId="0" applyNumberFormat="1" applyFont="1" applyBorder="1" applyProtection="1">
      <protection hidden="1"/>
    </xf>
    <xf numFmtId="165" fontId="6" fillId="0" borderId="8" xfId="0" applyNumberFormat="1" applyFont="1" applyBorder="1" applyProtection="1">
      <protection hidden="1"/>
    </xf>
    <xf numFmtId="165" fontId="6" fillId="0" borderId="9" xfId="0" applyNumberFormat="1" applyFont="1" applyBorder="1" applyProtection="1">
      <protection hidden="1"/>
    </xf>
    <xf numFmtId="165" fontId="6" fillId="0" borderId="1" xfId="0" applyNumberFormat="1" applyFont="1" applyBorder="1" applyProtection="1">
      <protection hidden="1"/>
    </xf>
    <xf numFmtId="165" fontId="6" fillId="0" borderId="0" xfId="0" applyNumberFormat="1" applyFont="1" applyBorder="1" applyProtection="1">
      <protection hidden="1"/>
    </xf>
    <xf numFmtId="165" fontId="6" fillId="0" borderId="2" xfId="0" applyNumberFormat="1" applyFont="1" applyBorder="1" applyProtection="1"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8" fontId="6" fillId="0" borderId="3" xfId="0" applyNumberFormat="1" applyFont="1" applyBorder="1" applyAlignment="1" applyProtection="1">
      <alignment horizontal="center"/>
      <protection hidden="1"/>
    </xf>
    <xf numFmtId="165" fontId="6" fillId="0" borderId="3" xfId="0" applyNumberFormat="1" applyFont="1" applyBorder="1" applyProtection="1">
      <protection hidden="1"/>
    </xf>
    <xf numFmtId="165" fontId="6" fillId="0" borderId="4" xfId="0" applyNumberFormat="1" applyFont="1" applyBorder="1" applyProtection="1">
      <protection hidden="1"/>
    </xf>
    <xf numFmtId="165" fontId="6" fillId="0" borderId="5" xfId="0" applyNumberFormat="1" applyFont="1" applyBorder="1" applyProtection="1">
      <protection hidden="1"/>
    </xf>
    <xf numFmtId="166" fontId="6" fillId="0" borderId="7" xfId="0" applyNumberFormat="1" applyFont="1" applyBorder="1" applyAlignment="1" applyProtection="1">
      <protection hidden="1"/>
    </xf>
    <xf numFmtId="166" fontId="6" fillId="0" borderId="8" xfId="0" applyNumberFormat="1" applyFont="1" applyBorder="1" applyAlignment="1" applyProtection="1">
      <protection hidden="1"/>
    </xf>
    <xf numFmtId="166" fontId="6" fillId="0" borderId="9" xfId="0" applyNumberFormat="1" applyFont="1" applyBorder="1" applyAlignment="1" applyProtection="1">
      <protection hidden="1"/>
    </xf>
    <xf numFmtId="166" fontId="6" fillId="0" borderId="1" xfId="0" applyNumberFormat="1" applyFont="1" applyBorder="1" applyAlignment="1" applyProtection="1">
      <protection hidden="1"/>
    </xf>
    <xf numFmtId="166" fontId="6" fillId="0" borderId="0" xfId="0" applyNumberFormat="1" applyFont="1" applyBorder="1" applyAlignment="1" applyProtection="1">
      <protection hidden="1"/>
    </xf>
    <xf numFmtId="166" fontId="6" fillId="0" borderId="2" xfId="0" applyNumberFormat="1" applyFont="1" applyBorder="1" applyAlignment="1" applyProtection="1">
      <protection hidden="1"/>
    </xf>
    <xf numFmtId="0" fontId="6" fillId="0" borderId="4" xfId="0" applyFont="1" applyBorder="1" applyProtection="1"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166" fontId="6" fillId="0" borderId="3" xfId="0" applyNumberFormat="1" applyFont="1" applyBorder="1" applyAlignment="1" applyProtection="1">
      <protection hidden="1"/>
    </xf>
    <xf numFmtId="166" fontId="6" fillId="0" borderId="4" xfId="0" applyNumberFormat="1" applyFont="1" applyBorder="1" applyAlignment="1" applyProtection="1">
      <protection hidden="1"/>
    </xf>
    <xf numFmtId="166" fontId="6" fillId="0" borderId="5" xfId="0" applyNumberFormat="1" applyFont="1" applyBorder="1" applyAlignme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0" fillId="0" borderId="6" xfId="0" applyNumberFormat="1" applyFont="1" applyFill="1" applyBorder="1" applyAlignment="1" applyProtection="1">
      <alignment horizontal="right"/>
      <protection hidden="1"/>
    </xf>
    <xf numFmtId="0" fontId="6" fillId="3" borderId="0" xfId="0" applyFont="1" applyFill="1" applyAlignment="1" applyProtection="1">
      <alignment horizontal="right"/>
      <protection locked="0"/>
    </xf>
    <xf numFmtId="0" fontId="11" fillId="6" borderId="0" xfId="2" applyNumberFormat="1" applyFont="1" applyFill="1" applyAlignment="1" applyProtection="1">
      <alignment horizontal="right"/>
      <protection locked="0"/>
    </xf>
    <xf numFmtId="164" fontId="11" fillId="6" borderId="0" xfId="2" applyNumberFormat="1" applyFont="1" applyFill="1" applyAlignment="1" applyProtection="1">
      <alignment horizontal="right"/>
      <protection locked="0"/>
    </xf>
    <xf numFmtId="0" fontId="11" fillId="6" borderId="0" xfId="2" applyFont="1" applyFill="1" applyAlignment="1" applyProtection="1">
      <alignment horizontal="right"/>
      <protection locked="0"/>
    </xf>
    <xf numFmtId="164" fontId="11" fillId="6" borderId="4" xfId="2" applyNumberFormat="1" applyFont="1" applyFill="1" applyBorder="1" applyAlignment="1" applyProtection="1">
      <alignment horizontal="right"/>
      <protection locked="0"/>
    </xf>
    <xf numFmtId="0" fontId="12" fillId="7" borderId="0" xfId="1" applyNumberFormat="1" applyFont="1" applyFill="1" applyAlignment="1" applyProtection="1">
      <alignment horizontal="right"/>
      <protection locked="0"/>
    </xf>
    <xf numFmtId="164" fontId="12" fillId="7" borderId="0" xfId="1" applyNumberFormat="1" applyFont="1" applyFill="1" applyAlignment="1" applyProtection="1">
      <alignment horizontal="right"/>
      <protection locked="0"/>
    </xf>
    <xf numFmtId="0" fontId="12" fillId="7" borderId="0" xfId="1" applyFont="1" applyFill="1" applyAlignment="1" applyProtection="1">
      <alignment horizontal="right"/>
      <protection locked="0"/>
    </xf>
    <xf numFmtId="164" fontId="12" fillId="7" borderId="4" xfId="1" applyNumberFormat="1" applyFont="1" applyFill="1" applyBorder="1" applyAlignment="1" applyProtection="1">
      <alignment horizontal="right"/>
      <protection locked="0"/>
    </xf>
    <xf numFmtId="0" fontId="13" fillId="7" borderId="0" xfId="1" applyFont="1" applyFill="1" applyAlignment="1" applyProtection="1">
      <alignment horizontal="right"/>
      <protection hidden="1"/>
    </xf>
    <xf numFmtId="0" fontId="14" fillId="6" borderId="0" xfId="2" applyFont="1" applyFill="1" applyAlignment="1" applyProtection="1">
      <alignment horizontal="right"/>
      <protection hidden="1"/>
    </xf>
    <xf numFmtId="8" fontId="10" fillId="2" borderId="6" xfId="0" applyNumberFormat="1" applyFont="1" applyFill="1" applyBorder="1" applyAlignment="1" applyProtection="1">
      <alignment horizontal="right"/>
      <protection locked="0"/>
    </xf>
    <xf numFmtId="0" fontId="10" fillId="2" borderId="6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Protection="1"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6" fillId="0" borderId="11" xfId="0" applyFont="1" applyBorder="1" applyProtection="1">
      <protection hidden="1"/>
    </xf>
    <xf numFmtId="8" fontId="6" fillId="0" borderId="7" xfId="0" applyNumberFormat="1" applyFont="1" applyBorder="1" applyAlignment="1" applyProtection="1">
      <alignment horizontal="center"/>
      <protection hidden="1"/>
    </xf>
    <xf numFmtId="3" fontId="6" fillId="3" borderId="0" xfId="0" applyNumberFormat="1" applyFont="1" applyFill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</cellXfs>
  <cellStyles count="3">
    <cellStyle name="Good" xfId="1" builtinId="26"/>
    <cellStyle name="Neutral" xfId="2" builtinId="28"/>
    <cellStyle name="Normal" xfId="0" builtinId="0"/>
  </cellStyles>
  <dxfs count="2">
    <dxf>
      <font>
        <color rgb="FF004600"/>
      </font>
      <fill>
        <patternFill>
          <bgColor rgb="FFA3E5B0"/>
        </patternFill>
      </fill>
    </dxf>
    <dxf>
      <font>
        <color rgb="FF663300"/>
      </font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A3E5B0"/>
      <color rgb="FF004600"/>
      <color rgb="FF663300"/>
      <color rgb="FFFFFFCC"/>
      <color rgb="FF81DB92"/>
      <color rgb="FF66FF66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371475</xdr:colOff>
      <xdr:row>0</xdr:row>
      <xdr:rowOff>0</xdr:rowOff>
    </xdr:from>
    <xdr:to>
      <xdr:col>13</xdr:col>
      <xdr:colOff>454302</xdr:colOff>
      <xdr:row>1</xdr:row>
      <xdr:rowOff>191742</xdr:rowOff>
    </xdr:to>
    <xdr:pic>
      <xdr:nvPicPr>
        <xdr:cNvPr id="2" name="Picture 1" descr="ext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72400" y="0"/>
          <a:ext cx="1540152" cy="391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>
      <selection activeCell="E12" sqref="E12"/>
    </sheetView>
  </sheetViews>
  <sheetFormatPr defaultRowHeight="15"/>
  <cols>
    <col min="1" max="1" width="36.42578125" style="2" customWidth="1"/>
    <col min="2" max="3" width="9.7109375" style="2" customWidth="1"/>
    <col min="4" max="4" width="9.140625" style="2"/>
    <col min="5" max="5" width="12.5703125" style="2" customWidth="1"/>
    <col min="6" max="14" width="7.28515625" style="2" customWidth="1"/>
    <col min="15" max="15" width="9.7109375" style="2" customWidth="1"/>
    <col min="16" max="16384" width="9.140625" style="2"/>
  </cols>
  <sheetData>
    <row r="1" spans="1:14" ht="15.75">
      <c r="A1" s="1" t="s">
        <v>36</v>
      </c>
      <c r="B1" s="2" t="s">
        <v>15</v>
      </c>
    </row>
    <row r="2" spans="1:14" ht="15.75">
      <c r="A2" s="1"/>
    </row>
    <row r="3" spans="1:14" s="1" customFormat="1" ht="15.75">
      <c r="A3" s="1" t="s">
        <v>33</v>
      </c>
    </row>
    <row r="4" spans="1:14" s="1" customFormat="1" ht="15.75"/>
    <row r="5" spans="1:14" ht="15.75">
      <c r="A5" s="3" t="s">
        <v>26</v>
      </c>
      <c r="B5" s="4"/>
      <c r="E5" s="3" t="s">
        <v>27</v>
      </c>
      <c r="F5" s="1"/>
      <c r="G5" s="1"/>
      <c r="H5" s="1"/>
      <c r="I5" s="1"/>
      <c r="J5" s="1"/>
      <c r="K5" s="1"/>
      <c r="L5" s="1"/>
      <c r="M5" s="1"/>
      <c r="N5" s="1"/>
    </row>
    <row r="6" spans="1:14">
      <c r="B6" s="5"/>
    </row>
    <row r="7" spans="1:14" ht="15.75">
      <c r="A7" s="2" t="s">
        <v>5</v>
      </c>
      <c r="B7" s="36">
        <v>180</v>
      </c>
      <c r="C7" s="4"/>
      <c r="E7" s="1" t="s">
        <v>31</v>
      </c>
    </row>
    <row r="8" spans="1:14" ht="15.75">
      <c r="A8" s="2" t="s">
        <v>24</v>
      </c>
      <c r="B8" s="54">
        <v>90000</v>
      </c>
      <c r="C8" s="4"/>
      <c r="E8" s="50"/>
      <c r="F8" s="59" t="s">
        <v>23</v>
      </c>
      <c r="G8" s="59"/>
      <c r="H8" s="59"/>
      <c r="I8" s="59"/>
      <c r="J8" s="59"/>
      <c r="K8" s="59"/>
      <c r="L8" s="59"/>
      <c r="M8" s="59"/>
      <c r="N8" s="60"/>
    </row>
    <row r="9" spans="1:14" ht="15.75">
      <c r="B9" s="6"/>
      <c r="C9" s="4"/>
      <c r="E9" s="51"/>
      <c r="F9" s="7">
        <f>$B$36</f>
        <v>0</v>
      </c>
      <c r="G9" s="7">
        <f t="shared" ref="G9:N9" si="0">F$9+$C$36</f>
        <v>10</v>
      </c>
      <c r="H9" s="7">
        <f t="shared" si="0"/>
        <v>20</v>
      </c>
      <c r="I9" s="7">
        <f t="shared" si="0"/>
        <v>30</v>
      </c>
      <c r="J9" s="7">
        <f t="shared" si="0"/>
        <v>40</v>
      </c>
      <c r="K9" s="7">
        <f t="shared" si="0"/>
        <v>50</v>
      </c>
      <c r="L9" s="7">
        <f t="shared" si="0"/>
        <v>60</v>
      </c>
      <c r="M9" s="7">
        <f t="shared" si="0"/>
        <v>70</v>
      </c>
      <c r="N9" s="8">
        <f t="shared" si="0"/>
        <v>80</v>
      </c>
    </row>
    <row r="10" spans="1:14" ht="15.75">
      <c r="A10" s="49" t="s">
        <v>22</v>
      </c>
      <c r="B10" s="45" t="s">
        <v>19</v>
      </c>
      <c r="C10" s="46" t="s">
        <v>18</v>
      </c>
      <c r="E10" s="52"/>
      <c r="F10" s="56" t="s">
        <v>16</v>
      </c>
      <c r="G10" s="57"/>
      <c r="H10" s="57"/>
      <c r="I10" s="57"/>
      <c r="J10" s="57"/>
      <c r="K10" s="57"/>
      <c r="L10" s="57"/>
      <c r="M10" s="57"/>
      <c r="N10" s="58"/>
    </row>
    <row r="11" spans="1:14">
      <c r="A11" s="2" t="s">
        <v>29</v>
      </c>
      <c r="B11" s="41">
        <v>25</v>
      </c>
      <c r="C11" s="37">
        <v>20</v>
      </c>
      <c r="E11" s="55" t="s">
        <v>20</v>
      </c>
      <c r="F11" s="7">
        <f>F$9*43560/$B$8</f>
        <v>0</v>
      </c>
      <c r="G11" s="7">
        <f t="shared" ref="G11:N11" si="1">G$9*43560/$B$8</f>
        <v>4.84</v>
      </c>
      <c r="H11" s="7">
        <f t="shared" si="1"/>
        <v>9.68</v>
      </c>
      <c r="I11" s="7">
        <f t="shared" si="1"/>
        <v>14.52</v>
      </c>
      <c r="J11" s="7">
        <f t="shared" si="1"/>
        <v>19.36</v>
      </c>
      <c r="K11" s="7">
        <f t="shared" si="1"/>
        <v>24.2</v>
      </c>
      <c r="L11" s="7">
        <f t="shared" si="1"/>
        <v>29.04</v>
      </c>
      <c r="M11" s="7">
        <f t="shared" si="1"/>
        <v>33.880000000000003</v>
      </c>
      <c r="N11" s="8">
        <f t="shared" si="1"/>
        <v>38.72</v>
      </c>
    </row>
    <row r="12" spans="1:14">
      <c r="A12" s="2" t="s">
        <v>28</v>
      </c>
      <c r="B12" s="41">
        <v>15</v>
      </c>
      <c r="C12" s="37">
        <v>15</v>
      </c>
      <c r="E12" s="9">
        <f>$E13-$C$35</f>
        <v>3</v>
      </c>
      <c r="F12" s="10">
        <f t="shared" ref="F12:N18" si="2">($E12-$B$26-($B$6/$B$7)) - ($E12-($E12*(F$11/100))-$C$26-($B$6/$B$7))</f>
        <v>-0.31999999999999984</v>
      </c>
      <c r="G12" s="11">
        <f t="shared" si="2"/>
        <v>-0.17479999999999984</v>
      </c>
      <c r="H12" s="11">
        <f t="shared" si="2"/>
        <v>-2.9599999999999849E-2</v>
      </c>
      <c r="I12" s="11">
        <f t="shared" si="2"/>
        <v>0.11560000000000015</v>
      </c>
      <c r="J12" s="11">
        <f t="shared" si="2"/>
        <v>0.26080000000000014</v>
      </c>
      <c r="K12" s="11">
        <f t="shared" si="2"/>
        <v>0.40600000000000014</v>
      </c>
      <c r="L12" s="11">
        <f t="shared" si="2"/>
        <v>0.55120000000000013</v>
      </c>
      <c r="M12" s="11">
        <f t="shared" si="2"/>
        <v>0.69640000000000013</v>
      </c>
      <c r="N12" s="12">
        <f t="shared" si="2"/>
        <v>0.84160000000000013</v>
      </c>
    </row>
    <row r="13" spans="1:14">
      <c r="A13" s="2" t="s">
        <v>7</v>
      </c>
      <c r="B13" s="42">
        <v>0.05</v>
      </c>
      <c r="C13" s="38">
        <v>0.05</v>
      </c>
      <c r="E13" s="9">
        <f>$E14-$C$35</f>
        <v>3.25</v>
      </c>
      <c r="F13" s="13">
        <f t="shared" si="2"/>
        <v>-0.31999999999999984</v>
      </c>
      <c r="G13" s="14">
        <f t="shared" si="2"/>
        <v>-0.16269999999999962</v>
      </c>
      <c r="H13" s="14">
        <f t="shared" si="2"/>
        <v>-5.3999999999998494E-3</v>
      </c>
      <c r="I13" s="14">
        <f t="shared" si="2"/>
        <v>0.15189999999999992</v>
      </c>
      <c r="J13" s="14">
        <f t="shared" si="2"/>
        <v>0.30920000000000014</v>
      </c>
      <c r="K13" s="14">
        <f t="shared" si="2"/>
        <v>0.46650000000000036</v>
      </c>
      <c r="L13" s="14">
        <f t="shared" si="2"/>
        <v>0.62380000000000013</v>
      </c>
      <c r="M13" s="14">
        <f t="shared" si="2"/>
        <v>0.78110000000000035</v>
      </c>
      <c r="N13" s="15">
        <f t="shared" si="2"/>
        <v>0.93840000000000012</v>
      </c>
    </row>
    <row r="14" spans="1:14">
      <c r="A14" s="2" t="s">
        <v>8</v>
      </c>
      <c r="B14" s="16">
        <f>(IF(B11&lt;B12, 0, B11-B12))*B13</f>
        <v>0.5</v>
      </c>
      <c r="C14" s="16">
        <f>(IF(C11&lt;C12, 0, C11-C12))*C13</f>
        <v>0.25</v>
      </c>
      <c r="E14" s="9">
        <f>$E15-$C$35</f>
        <v>3.5</v>
      </c>
      <c r="F14" s="13">
        <f t="shared" si="2"/>
        <v>-0.31999999999999984</v>
      </c>
      <c r="G14" s="14">
        <f t="shared" si="2"/>
        <v>-0.15059999999999985</v>
      </c>
      <c r="H14" s="14">
        <f t="shared" si="2"/>
        <v>1.880000000000015E-2</v>
      </c>
      <c r="I14" s="14">
        <f t="shared" si="2"/>
        <v>0.18820000000000014</v>
      </c>
      <c r="J14" s="14">
        <f t="shared" si="2"/>
        <v>0.35760000000000014</v>
      </c>
      <c r="K14" s="14">
        <f t="shared" si="2"/>
        <v>0.52700000000000014</v>
      </c>
      <c r="L14" s="14">
        <f t="shared" si="2"/>
        <v>0.69640000000000013</v>
      </c>
      <c r="M14" s="14">
        <f t="shared" si="2"/>
        <v>0.86580000000000057</v>
      </c>
      <c r="N14" s="15">
        <f t="shared" si="2"/>
        <v>1.0352000000000001</v>
      </c>
    </row>
    <row r="15" spans="1:14">
      <c r="A15" s="2" t="s">
        <v>9</v>
      </c>
      <c r="B15" s="42">
        <v>0.02</v>
      </c>
      <c r="C15" s="38">
        <v>0.02</v>
      </c>
      <c r="E15" s="9">
        <f>$B$35</f>
        <v>3.75</v>
      </c>
      <c r="F15" s="13">
        <f t="shared" si="2"/>
        <v>-0.31999999999999984</v>
      </c>
      <c r="G15" s="14">
        <f t="shared" si="2"/>
        <v>-0.13850000000000007</v>
      </c>
      <c r="H15" s="14">
        <f t="shared" si="2"/>
        <v>4.3000000000000149E-2</v>
      </c>
      <c r="I15" s="14">
        <f t="shared" si="2"/>
        <v>0.22450000000000037</v>
      </c>
      <c r="J15" s="14">
        <f t="shared" si="2"/>
        <v>0.40600000000000014</v>
      </c>
      <c r="K15" s="14">
        <f t="shared" si="2"/>
        <v>0.58749999999999991</v>
      </c>
      <c r="L15" s="14">
        <f t="shared" si="2"/>
        <v>0.76900000000000013</v>
      </c>
      <c r="M15" s="14">
        <f t="shared" si="2"/>
        <v>0.95050000000000034</v>
      </c>
      <c r="N15" s="15">
        <f t="shared" si="2"/>
        <v>1.1320000000000001</v>
      </c>
    </row>
    <row r="16" spans="1:14">
      <c r="A16" s="2" t="s">
        <v>21</v>
      </c>
      <c r="B16" s="42">
        <v>0.1</v>
      </c>
      <c r="C16" s="38">
        <v>0.1</v>
      </c>
      <c r="E16" s="9">
        <f>$E15+$C$35</f>
        <v>4</v>
      </c>
      <c r="F16" s="13">
        <f t="shared" si="2"/>
        <v>-0.31999999999999984</v>
      </c>
      <c r="G16" s="14">
        <f t="shared" si="2"/>
        <v>-0.12639999999999985</v>
      </c>
      <c r="H16" s="14">
        <f t="shared" si="2"/>
        <v>6.7200000000000149E-2</v>
      </c>
      <c r="I16" s="14">
        <f t="shared" si="2"/>
        <v>0.26080000000000014</v>
      </c>
      <c r="J16" s="14">
        <f t="shared" si="2"/>
        <v>0.45440000000000014</v>
      </c>
      <c r="K16" s="14">
        <f t="shared" si="2"/>
        <v>0.64800000000000013</v>
      </c>
      <c r="L16" s="14">
        <f t="shared" si="2"/>
        <v>0.84160000000000013</v>
      </c>
      <c r="M16" s="14">
        <f t="shared" si="2"/>
        <v>1.0352000000000001</v>
      </c>
      <c r="N16" s="15">
        <f t="shared" si="2"/>
        <v>1.2288000000000001</v>
      </c>
    </row>
    <row r="17" spans="1:14">
      <c r="B17" s="16"/>
      <c r="C17" s="16"/>
      <c r="E17" s="9">
        <f>$E16+$C$35</f>
        <v>4.25</v>
      </c>
      <c r="F17" s="13">
        <f t="shared" si="2"/>
        <v>-0.31999999999999984</v>
      </c>
      <c r="G17" s="14">
        <f t="shared" si="2"/>
        <v>-0.11429999999999962</v>
      </c>
      <c r="H17" s="14">
        <f t="shared" si="2"/>
        <v>9.1400000000000148E-2</v>
      </c>
      <c r="I17" s="14">
        <f t="shared" si="2"/>
        <v>0.29709999999999992</v>
      </c>
      <c r="J17" s="14">
        <f t="shared" si="2"/>
        <v>0.50280000000000014</v>
      </c>
      <c r="K17" s="14">
        <f t="shared" si="2"/>
        <v>0.70850000000000035</v>
      </c>
      <c r="L17" s="14">
        <f t="shared" si="2"/>
        <v>0.91420000000000012</v>
      </c>
      <c r="M17" s="14">
        <f t="shared" si="2"/>
        <v>1.1199000000000003</v>
      </c>
      <c r="N17" s="15">
        <f t="shared" si="2"/>
        <v>1.3256000000000001</v>
      </c>
    </row>
    <row r="18" spans="1:14" ht="15.75">
      <c r="A18" s="49" t="s">
        <v>4</v>
      </c>
      <c r="B18" s="4"/>
      <c r="C18" s="4"/>
      <c r="E18" s="17">
        <f>$E17+$C$35</f>
        <v>4.5</v>
      </c>
      <c r="F18" s="18">
        <f t="shared" si="2"/>
        <v>-0.31999999999999984</v>
      </c>
      <c r="G18" s="19">
        <f t="shared" si="2"/>
        <v>-0.1021999999999994</v>
      </c>
      <c r="H18" s="19">
        <f t="shared" si="2"/>
        <v>0.11560000000000015</v>
      </c>
      <c r="I18" s="19">
        <f t="shared" si="2"/>
        <v>0.33340000000000014</v>
      </c>
      <c r="J18" s="19">
        <f t="shared" si="2"/>
        <v>0.55120000000000013</v>
      </c>
      <c r="K18" s="19">
        <f t="shared" si="2"/>
        <v>0.76900000000000013</v>
      </c>
      <c r="L18" s="19">
        <f t="shared" si="2"/>
        <v>0.98680000000000012</v>
      </c>
      <c r="M18" s="19">
        <f t="shared" si="2"/>
        <v>1.2046000000000006</v>
      </c>
      <c r="N18" s="20">
        <f t="shared" si="2"/>
        <v>1.4224000000000001</v>
      </c>
    </row>
    <row r="19" spans="1:14">
      <c r="A19" s="2" t="s">
        <v>6</v>
      </c>
      <c r="B19" s="43">
        <v>1.4</v>
      </c>
      <c r="C19" s="39">
        <v>1.4</v>
      </c>
    </row>
    <row r="20" spans="1:14" ht="15.75">
      <c r="A20" s="2" t="s">
        <v>30</v>
      </c>
      <c r="B20" s="43">
        <v>15</v>
      </c>
      <c r="C20" s="39">
        <v>15</v>
      </c>
      <c r="E20" s="1" t="s">
        <v>32</v>
      </c>
    </row>
    <row r="21" spans="1:14" ht="15.75">
      <c r="A21" s="2" t="s">
        <v>17</v>
      </c>
      <c r="B21" s="16">
        <f>((IF(B11&lt;B20, 0, B11-B20))*$B$19/100)</f>
        <v>0.14000000000000001</v>
      </c>
      <c r="C21" s="16">
        <f>((IF(C11&lt;C20, 0, C11-C20))*$C$19/100)</f>
        <v>7.0000000000000007E-2</v>
      </c>
      <c r="E21" s="50"/>
      <c r="F21" s="59" t="s">
        <v>23</v>
      </c>
      <c r="G21" s="59"/>
      <c r="H21" s="59"/>
      <c r="I21" s="59"/>
      <c r="J21" s="59"/>
      <c r="K21" s="59"/>
      <c r="L21" s="59"/>
      <c r="M21" s="59"/>
      <c r="N21" s="60"/>
    </row>
    <row r="22" spans="1:14" ht="15.75">
      <c r="A22" s="2" t="s">
        <v>10</v>
      </c>
      <c r="B22" s="42">
        <v>0.05</v>
      </c>
      <c r="C22" s="38">
        <v>0.05</v>
      </c>
      <c r="E22" s="51"/>
      <c r="F22" s="7">
        <f>$B$36</f>
        <v>0</v>
      </c>
      <c r="G22" s="7">
        <f t="shared" ref="G22:N22" si="3">F$9+$C$36</f>
        <v>10</v>
      </c>
      <c r="H22" s="7">
        <f t="shared" si="3"/>
        <v>20</v>
      </c>
      <c r="I22" s="7">
        <f t="shared" si="3"/>
        <v>30</v>
      </c>
      <c r="J22" s="7">
        <f t="shared" si="3"/>
        <v>40</v>
      </c>
      <c r="K22" s="7">
        <f t="shared" si="3"/>
        <v>50</v>
      </c>
      <c r="L22" s="7">
        <f t="shared" si="3"/>
        <v>60</v>
      </c>
      <c r="M22" s="7">
        <f t="shared" si="3"/>
        <v>70</v>
      </c>
      <c r="N22" s="8">
        <f t="shared" si="3"/>
        <v>80</v>
      </c>
    </row>
    <row r="23" spans="1:14">
      <c r="A23" s="2" t="s">
        <v>11</v>
      </c>
      <c r="B23" s="42">
        <v>0.1</v>
      </c>
      <c r="C23" s="38">
        <v>0.1</v>
      </c>
      <c r="E23" s="52"/>
      <c r="F23" s="56" t="s">
        <v>16</v>
      </c>
      <c r="G23" s="57"/>
      <c r="H23" s="57"/>
      <c r="I23" s="57"/>
      <c r="J23" s="57"/>
      <c r="K23" s="57"/>
      <c r="L23" s="57"/>
      <c r="M23" s="57"/>
      <c r="N23" s="58"/>
    </row>
    <row r="24" spans="1:14">
      <c r="A24" s="2" t="s">
        <v>12</v>
      </c>
      <c r="B24" s="42">
        <v>0.05</v>
      </c>
      <c r="C24" s="38">
        <v>0.05</v>
      </c>
      <c r="E24" s="55" t="s">
        <v>20</v>
      </c>
      <c r="F24" s="7">
        <f>F$9*43560/$B$8</f>
        <v>0</v>
      </c>
      <c r="G24" s="7">
        <f t="shared" ref="G24:N24" si="4">G$9*43560/$B$8</f>
        <v>4.84</v>
      </c>
      <c r="H24" s="7">
        <f t="shared" si="4"/>
        <v>9.68</v>
      </c>
      <c r="I24" s="7">
        <f t="shared" si="4"/>
        <v>14.52</v>
      </c>
      <c r="J24" s="7">
        <f t="shared" si="4"/>
        <v>19.36</v>
      </c>
      <c r="K24" s="7">
        <f t="shared" si="4"/>
        <v>24.2</v>
      </c>
      <c r="L24" s="7">
        <f t="shared" si="4"/>
        <v>29.04</v>
      </c>
      <c r="M24" s="7">
        <f t="shared" si="4"/>
        <v>33.880000000000003</v>
      </c>
      <c r="N24" s="8">
        <f t="shared" si="4"/>
        <v>38.72</v>
      </c>
    </row>
    <row r="25" spans="1:14">
      <c r="A25" s="27" t="s">
        <v>13</v>
      </c>
      <c r="B25" s="44">
        <v>0.05</v>
      </c>
      <c r="C25" s="40">
        <v>0.05</v>
      </c>
      <c r="E25" s="53">
        <f>$E26-$C$35</f>
        <v>3</v>
      </c>
      <c r="F25" s="21">
        <f t="shared" ref="F25:N25" si="5">F12*$B$7</f>
        <v>-57.599999999999973</v>
      </c>
      <c r="G25" s="22">
        <f t="shared" si="5"/>
        <v>-31.46399999999997</v>
      </c>
      <c r="H25" s="22">
        <f t="shared" si="5"/>
        <v>-5.3279999999999728</v>
      </c>
      <c r="I25" s="22">
        <f t="shared" si="5"/>
        <v>20.808000000000028</v>
      </c>
      <c r="J25" s="22">
        <f t="shared" si="5"/>
        <v>46.944000000000024</v>
      </c>
      <c r="K25" s="22">
        <f t="shared" si="5"/>
        <v>73.080000000000027</v>
      </c>
      <c r="L25" s="22">
        <f t="shared" si="5"/>
        <v>99.216000000000022</v>
      </c>
      <c r="M25" s="22">
        <f t="shared" si="5"/>
        <v>125.35200000000002</v>
      </c>
      <c r="N25" s="23">
        <f t="shared" si="5"/>
        <v>151.48800000000003</v>
      </c>
    </row>
    <row r="26" spans="1:14" ht="15.75">
      <c r="A26" s="1" t="s">
        <v>14</v>
      </c>
      <c r="B26" s="28">
        <f>SUM(B25,B14,B15,B16,B21,B22,B23,B24,B25)</f>
        <v>1.06</v>
      </c>
      <c r="C26" s="28">
        <f>SUM(C25,C14,C15,C16,C21,C22,C23,C24,C25)</f>
        <v>0.7400000000000001</v>
      </c>
      <c r="E26" s="9">
        <f>$E27-$C$35</f>
        <v>3.25</v>
      </c>
      <c r="F26" s="24">
        <f t="shared" ref="F26:N26" si="6">F13*$B$7</f>
        <v>-57.599999999999973</v>
      </c>
      <c r="G26" s="25">
        <f t="shared" si="6"/>
        <v>-29.28599999999993</v>
      </c>
      <c r="H26" s="25">
        <f t="shared" si="6"/>
        <v>-0.97199999999997289</v>
      </c>
      <c r="I26" s="25">
        <f t="shared" si="6"/>
        <v>27.341999999999985</v>
      </c>
      <c r="J26" s="25">
        <f t="shared" si="6"/>
        <v>55.656000000000027</v>
      </c>
      <c r="K26" s="25">
        <f t="shared" si="6"/>
        <v>83.97000000000007</v>
      </c>
      <c r="L26" s="25">
        <f t="shared" si="6"/>
        <v>112.28400000000002</v>
      </c>
      <c r="M26" s="25">
        <f t="shared" si="6"/>
        <v>140.59800000000007</v>
      </c>
      <c r="N26" s="26">
        <f t="shared" si="6"/>
        <v>168.91200000000003</v>
      </c>
    </row>
    <row r="27" spans="1:14" ht="15.75">
      <c r="A27" s="1" t="s">
        <v>34</v>
      </c>
      <c r="B27" s="28">
        <f>B26*B7</f>
        <v>190.8</v>
      </c>
      <c r="C27" s="28">
        <f>C26*B7</f>
        <v>133.20000000000002</v>
      </c>
      <c r="E27" s="9">
        <f>$E28-$C$35</f>
        <v>3.5</v>
      </c>
      <c r="F27" s="24">
        <f t="shared" ref="F27:N27" si="7">F14*$B$7</f>
        <v>-57.599999999999973</v>
      </c>
      <c r="G27" s="25">
        <f t="shared" si="7"/>
        <v>-27.107999999999972</v>
      </c>
      <c r="H27" s="25">
        <f t="shared" si="7"/>
        <v>3.384000000000027</v>
      </c>
      <c r="I27" s="25">
        <f t="shared" si="7"/>
        <v>33.876000000000026</v>
      </c>
      <c r="J27" s="25">
        <f t="shared" si="7"/>
        <v>64.368000000000023</v>
      </c>
      <c r="K27" s="25">
        <f t="shared" si="7"/>
        <v>94.860000000000028</v>
      </c>
      <c r="L27" s="25">
        <f t="shared" si="7"/>
        <v>125.35200000000002</v>
      </c>
      <c r="M27" s="25">
        <f t="shared" si="7"/>
        <v>155.84400000000011</v>
      </c>
      <c r="N27" s="26">
        <f t="shared" si="7"/>
        <v>186.33600000000001</v>
      </c>
    </row>
    <row r="28" spans="1:14">
      <c r="E28" s="9">
        <f>$B$35</f>
        <v>3.75</v>
      </c>
      <c r="F28" s="24">
        <f t="shared" ref="F28:N28" si="8">F15*$B$7</f>
        <v>-57.599999999999973</v>
      </c>
      <c r="G28" s="25">
        <f t="shared" si="8"/>
        <v>-24.930000000000014</v>
      </c>
      <c r="H28" s="25">
        <f t="shared" si="8"/>
        <v>7.7400000000000269</v>
      </c>
      <c r="I28" s="25">
        <f t="shared" si="8"/>
        <v>40.410000000000068</v>
      </c>
      <c r="J28" s="25">
        <f t="shared" si="8"/>
        <v>73.080000000000027</v>
      </c>
      <c r="K28" s="25">
        <f t="shared" si="8"/>
        <v>105.74999999999999</v>
      </c>
      <c r="L28" s="25">
        <f t="shared" si="8"/>
        <v>138.42000000000002</v>
      </c>
      <c r="M28" s="25">
        <f t="shared" si="8"/>
        <v>171.09000000000006</v>
      </c>
      <c r="N28" s="26">
        <f t="shared" si="8"/>
        <v>203.76000000000002</v>
      </c>
    </row>
    <row r="29" spans="1:14" ht="15.75">
      <c r="A29" s="1" t="s">
        <v>35</v>
      </c>
      <c r="B29" s="28"/>
      <c r="C29" s="28">
        <f>B27-C27</f>
        <v>57.599999999999994</v>
      </c>
      <c r="E29" s="9">
        <f>$E28+$C$35</f>
        <v>4</v>
      </c>
      <c r="F29" s="24">
        <f t="shared" ref="F29:N29" si="9">F16*$B$7</f>
        <v>-57.599999999999973</v>
      </c>
      <c r="G29" s="25">
        <f t="shared" si="9"/>
        <v>-22.751999999999974</v>
      </c>
      <c r="H29" s="25">
        <f t="shared" si="9"/>
        <v>12.096000000000027</v>
      </c>
      <c r="I29" s="25">
        <f t="shared" si="9"/>
        <v>46.944000000000024</v>
      </c>
      <c r="J29" s="25">
        <f t="shared" si="9"/>
        <v>81.79200000000003</v>
      </c>
      <c r="K29" s="25">
        <f t="shared" si="9"/>
        <v>116.64000000000003</v>
      </c>
      <c r="L29" s="25">
        <f t="shared" si="9"/>
        <v>151.48800000000003</v>
      </c>
      <c r="M29" s="25">
        <f t="shared" si="9"/>
        <v>186.33600000000001</v>
      </c>
      <c r="N29" s="26">
        <f t="shared" si="9"/>
        <v>221.18400000000003</v>
      </c>
    </row>
    <row r="30" spans="1:14">
      <c r="B30" s="16"/>
      <c r="C30" s="4"/>
      <c r="E30" s="9">
        <f>$E29+$C$35</f>
        <v>4.25</v>
      </c>
      <c r="F30" s="24">
        <f t="shared" ref="F30:N30" si="10">F17*$B$7</f>
        <v>-57.599999999999973</v>
      </c>
      <c r="G30" s="25">
        <f t="shared" si="10"/>
        <v>-20.573999999999934</v>
      </c>
      <c r="H30" s="25">
        <f t="shared" si="10"/>
        <v>16.452000000000027</v>
      </c>
      <c r="I30" s="25">
        <f t="shared" si="10"/>
        <v>53.477999999999987</v>
      </c>
      <c r="J30" s="25">
        <f t="shared" si="10"/>
        <v>90.504000000000019</v>
      </c>
      <c r="K30" s="25">
        <f t="shared" si="10"/>
        <v>127.53000000000006</v>
      </c>
      <c r="L30" s="25">
        <f t="shared" si="10"/>
        <v>164.55600000000001</v>
      </c>
      <c r="M30" s="25">
        <f t="shared" si="10"/>
        <v>201.58200000000005</v>
      </c>
      <c r="N30" s="26">
        <f t="shared" si="10"/>
        <v>238.60800000000003</v>
      </c>
    </row>
    <row r="31" spans="1:14">
      <c r="E31" s="17">
        <f>$E30+$C$35</f>
        <v>4.5</v>
      </c>
      <c r="F31" s="29">
        <f t="shared" ref="F31:N31" si="11">F18*$B$7</f>
        <v>-57.599999999999973</v>
      </c>
      <c r="G31" s="30">
        <f t="shared" si="11"/>
        <v>-18.395999999999894</v>
      </c>
      <c r="H31" s="30">
        <f t="shared" si="11"/>
        <v>20.808000000000028</v>
      </c>
      <c r="I31" s="30">
        <f t="shared" si="11"/>
        <v>60.012000000000029</v>
      </c>
      <c r="J31" s="30">
        <f t="shared" si="11"/>
        <v>99.216000000000022</v>
      </c>
      <c r="K31" s="30">
        <f t="shared" si="11"/>
        <v>138.42000000000002</v>
      </c>
      <c r="L31" s="30">
        <f t="shared" si="11"/>
        <v>177.62400000000002</v>
      </c>
      <c r="M31" s="30">
        <f t="shared" si="11"/>
        <v>216.82800000000009</v>
      </c>
      <c r="N31" s="31">
        <f t="shared" si="11"/>
        <v>256.03200000000004</v>
      </c>
    </row>
    <row r="34" spans="1:3">
      <c r="A34" s="32" t="s">
        <v>0</v>
      </c>
      <c r="B34" s="33" t="s">
        <v>2</v>
      </c>
      <c r="C34" s="33" t="s">
        <v>1</v>
      </c>
    </row>
    <row r="35" spans="1:3">
      <c r="A35" s="34" t="s">
        <v>3</v>
      </c>
      <c r="B35" s="47">
        <v>3.75</v>
      </c>
      <c r="C35" s="47">
        <v>0.25</v>
      </c>
    </row>
    <row r="36" spans="1:3">
      <c r="A36" s="34" t="s">
        <v>25</v>
      </c>
      <c r="B36" s="35">
        <v>0</v>
      </c>
      <c r="C36" s="48">
        <v>10</v>
      </c>
    </row>
  </sheetData>
  <sheetProtection password="CD20" sheet="1" objects="1" scenarios="1"/>
  <mergeCells count="4">
    <mergeCell ref="F10:N10"/>
    <mergeCell ref="F8:N8"/>
    <mergeCell ref="F21:N21"/>
    <mergeCell ref="F23:N23"/>
  </mergeCells>
  <conditionalFormatting sqref="F25:N31 F12:N18">
    <cfRule type="cellIs" dxfId="1" priority="3" operator="lessThan">
      <formula>0</formula>
    </cfRule>
    <cfRule type="cellIs" dxfId="0" priority="4" operator="greaterThanOrEqual">
      <formula>0</formula>
    </cfRule>
  </conditionalFormatting>
  <printOptions horizontalCentered="1"/>
  <pageMargins left="0.7" right="0.7" top="0.75" bottom="0.75" header="0.3" footer="0.3"/>
  <pageSetup scale="86" orientation="landscape" horizontalDpi="1200" verticalDpi="1200" r:id="rId1"/>
  <headerFooter>
    <oddFooter>&amp;L&amp;D at &amp;T&amp;R&amp;F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Loss Calculator</vt:lpstr>
      <vt:lpstr>'Field Loss Calculator'!Print_Area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Lauer</dc:creator>
  <cp:lastModifiedBy>JL</cp:lastModifiedBy>
  <cp:lastPrinted>2009-10-30T19:11:40Z</cp:lastPrinted>
  <dcterms:created xsi:type="dcterms:W3CDTF">2004-07-23T14:24:03Z</dcterms:created>
  <dcterms:modified xsi:type="dcterms:W3CDTF">2009-11-04T22:25:40Z</dcterms:modified>
</cp:coreProperties>
</file>