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4355" windowHeight="8415" activeTab="0"/>
  </bookViews>
  <sheets>
    <sheet name="WETCORN1" sheetId="1" r:id="rId1"/>
  </sheets>
  <definedNames>
    <definedName name="Print">'WETCORN1'!$B$18:$O$57</definedName>
    <definedName name="_xlnm.Print_Area" localSheetId="0">'WETCORN1'!$A$1:$O$60</definedName>
  </definedNames>
  <calcPr fullCalcOnLoad="1"/>
</workbook>
</file>

<file path=xl/sharedStrings.xml><?xml version="1.0" encoding="utf-8"?>
<sst xmlns="http://schemas.openxmlformats.org/spreadsheetml/2006/main" count="93" uniqueCount="87">
  <si>
    <t>Enter base moisture content for dry corn</t>
  </si>
  <si>
    <t>(suggested range 14 to 15.5%)</t>
  </si>
  <si>
    <t>Enter relative TDN adjustment factor based on test weight</t>
  </si>
  <si>
    <t>Enter starting corn price for table</t>
  </si>
  <si>
    <t>(see Table C)</t>
  </si>
  <si>
    <t>Enter LP gas price ($/gal)</t>
  </si>
  <si>
    <t>4a.</t>
  </si>
  <si>
    <t>Enter estimated L.P. gallons to remove 1 point moisture</t>
  </si>
  <si>
    <t>Table A* From Ohio State data</t>
  </si>
  <si>
    <t>(range 0.0165 - 0.0210) see Table A or Table B</t>
  </si>
  <si>
    <t>Energy Usage to Remove One Point of Moisture</t>
  </si>
  <si>
    <t>Enter electricity price ($/KWH)</t>
  </si>
  <si>
    <t>5a.</t>
  </si>
  <si>
    <t>Enter estimated KWH needed to remove 1 point moisture</t>
  </si>
  <si>
    <t>From One Bushel of Corn</t>
  </si>
  <si>
    <t>(range 0.0106 - 0.2910) see Table A or Table B</t>
  </si>
  <si>
    <t>Type of Dryer</t>
  </si>
  <si>
    <t>L.P. gas (gal.)**</t>
  </si>
  <si>
    <t>Electricity (KWH)</t>
  </si>
  <si>
    <t>Enter shelling costs ($/cwt)</t>
  </si>
  <si>
    <t>Batch-In-Bin</t>
  </si>
  <si>
    <t>0.0165</t>
  </si>
  <si>
    <t>0.0150</t>
  </si>
  <si>
    <t>Batch-In-Bin Stir Dryer</t>
  </si>
  <si>
    <t>0.0113</t>
  </si>
  <si>
    <t>0.0106</t>
  </si>
  <si>
    <t>Price per Dry Bushel</t>
  </si>
  <si>
    <t>Low Temp. Dryer - No Heat</t>
  </si>
  <si>
    <t>n/a</t>
  </si>
  <si>
    <t>0.2270</t>
  </si>
  <si>
    <t>Moisture</t>
  </si>
  <si>
    <t>lbs Wet</t>
  </si>
  <si>
    <t>%</t>
  </si>
  <si>
    <t>Dry</t>
  </si>
  <si>
    <t xml:space="preserve">Low Temp. Dryer - Heat </t>
  </si>
  <si>
    <t>0.2910</t>
  </si>
  <si>
    <t>% Wet</t>
  </si>
  <si>
    <t>Kernels</t>
  </si>
  <si>
    <t>Shrink</t>
  </si>
  <si>
    <t>Bushels</t>
  </si>
  <si>
    <t>Table B* From MWPS -13</t>
  </si>
  <si>
    <t>High Temperature</t>
  </si>
  <si>
    <t>Drying With:</t>
  </si>
  <si>
    <t>L.P. gas (gal)**</t>
  </si>
  <si>
    <t>In-dryer cooling</t>
  </si>
  <si>
    <t>0.0200</t>
  </si>
  <si>
    <t>0.010</t>
  </si>
  <si>
    <t>In-bin cooling</t>
  </si>
  <si>
    <t>0.0175</t>
  </si>
  <si>
    <t>0.008</t>
  </si>
  <si>
    <t>Dryeration</t>
  </si>
  <si>
    <t>0.0145</t>
  </si>
  <si>
    <t>0.007</t>
  </si>
  <si>
    <t>Combination drying</t>
  </si>
  <si>
    <t>0.0080</t>
  </si>
  <si>
    <t>0.070 - 0.110</t>
  </si>
  <si>
    <t>** 1 gal. L.P. = 91,600 BTU</t>
  </si>
  <si>
    <t xml:space="preserve">    1 Therm of natural gas = 100,000 BTU</t>
  </si>
  <si>
    <t>Table C* Based on University of Minnesota feeding trials with lambs</t>
  </si>
  <si>
    <t>Test Wt.</t>
  </si>
  <si>
    <t>Relative TDN</t>
  </si>
  <si>
    <t xml:space="preserve">Corn required to equal TDN of </t>
  </si>
  <si>
    <t>(lbs./bu.)</t>
  </si>
  <si>
    <t>(%)</t>
  </si>
  <si>
    <t>54 lb. test weight corn</t>
  </si>
  <si>
    <t xml:space="preserve">LP Gas </t>
  </si>
  <si>
    <t>KWH</t>
  </si>
  <si>
    <t>costs</t>
  </si>
  <si>
    <t>$/Bu</t>
  </si>
  <si>
    <t>$/Ton</t>
  </si>
  <si>
    <t>Jeff Key, Winnebago County Agricultural/Farm Management Agent (Retired) and Gary Frank, Center for Dairy Profitability (Retired)</t>
  </si>
  <si>
    <t>Equivalent Price/Ton* of:  High Moisture Shelled Corn</t>
  </si>
  <si>
    <t>2009 Revision by: Nick Schneider, Winnebago County Agriculture Agent</t>
  </si>
  <si>
    <t>1a.</t>
  </si>
  <si>
    <t>Water shrink factor (automatically calculated from base moisture)</t>
  </si>
  <si>
    <t xml:space="preserve">*  If you must harvest this corn, subtract the harvesting costs; and if you can only use dry corn, subtract drying costs.  Of course the price you pay will be determined by supply and demand conditions in your area </t>
  </si>
  <si>
    <t>and negotiations between you and the seller, but unless there are special circumstances it should not be above the prices shown here.</t>
  </si>
  <si>
    <t>3a.</t>
  </si>
  <si>
    <t>3b.</t>
  </si>
  <si>
    <t>** National Corn Handbook NCH 61 "Calculating Grain Weight Shrinkage in Corn Due to Mechanical Drying" demonstrates two methods for calculating total shrink.  The value found in 3c is the constant shrink factor,</t>
  </si>
  <si>
    <t>Constant Shrink Factor. Sum of water shrink plus handling loss (per point)</t>
  </si>
  <si>
    <t>Ver 1.9 - 11/20/09  Equivalent Price Per Ton of High Moisture Shell Corn</t>
  </si>
  <si>
    <t xml:space="preserve">Typical constant shrink factors range from 1.163 to 1.5% per point.  You may allow the constant shrink factor to auto-calculate or directly enter the constant shrink factor used at a local elevator.  </t>
  </si>
  <si>
    <t>Continuous Flow Dryer</t>
  </si>
  <si>
    <t>3**</t>
  </si>
  <si>
    <t>(typically between the water shrink factor in 3a and 1.5)</t>
  </si>
  <si>
    <t>The constant shrink factor found in 3b can not be less than the water shrink factor in 3a. 3b is used to calculate the % shrink.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</si>
</sst>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0.0_)"/>
    <numFmt numFmtId="167" formatCode="0.00_)"/>
    <numFmt numFmtId="168" formatCode="0.0%"/>
    <numFmt numFmtId="169" formatCode="0.0000_)"/>
    <numFmt numFmtId="170" formatCode="0_)"/>
    <numFmt numFmtId="171" formatCode="0.000"/>
  </numFmts>
  <fonts count="38">
    <font>
      <sz val="12"/>
      <name val="Courier"/>
      <family val="0"/>
    </font>
    <font>
      <sz val="11"/>
      <color indexed="8"/>
      <name val="Calibri"/>
      <family val="2"/>
    </font>
    <font>
      <sz val="1"/>
      <color indexed="16"/>
      <name val="Courier"/>
      <family val="3"/>
    </font>
    <font>
      <b/>
      <sz val="1"/>
      <color indexed="16"/>
      <name val="Courier"/>
      <family val="3"/>
    </font>
    <font>
      <sz val="12"/>
      <name val="Arial"/>
      <family val="2"/>
    </font>
    <font>
      <sz val="12"/>
      <color indexed="8"/>
      <name val="Arial"/>
      <family val="2"/>
    </font>
    <font>
      <b/>
      <sz val="12"/>
      <name val="Arial"/>
      <family val="2"/>
    </font>
    <font>
      <b/>
      <sz val="12"/>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double"/>
    </border>
    <border>
      <left style="thin"/>
      <right/>
      <top/>
      <bottom/>
    </border>
    <border>
      <left style="medium"/>
      <right style="medium"/>
      <top style="medium"/>
      <bottom/>
    </border>
    <border>
      <left style="medium"/>
      <right style="medium"/>
      <top/>
      <bottom style="medium"/>
    </border>
    <border>
      <left/>
      <right/>
      <top/>
      <bottom style="medium"/>
    </border>
    <border>
      <left style="thin"/>
      <right/>
      <top style="thin"/>
      <bottom/>
    </border>
    <border>
      <left/>
      <right/>
      <top style="thin"/>
      <bottom/>
    </border>
    <border>
      <left/>
      <right style="medium"/>
      <top style="medium"/>
      <bottom/>
    </border>
    <border>
      <left/>
      <right style="medium"/>
      <top/>
      <bottom/>
    </border>
    <border>
      <left/>
      <right/>
      <top/>
      <bottom style="thin"/>
    </border>
    <border>
      <left/>
      <right style="medium"/>
      <top/>
      <bottom style="thin"/>
    </border>
    <border>
      <left/>
      <right style="medium"/>
      <top/>
      <bottom style="medium"/>
    </border>
    <border>
      <left style="thin"/>
      <right/>
      <top/>
      <bottom style="thin"/>
    </border>
    <border>
      <left style="medium"/>
      <right/>
      <top style="medium"/>
      <bottom/>
    </border>
    <border>
      <left/>
      <right/>
      <top style="medium"/>
      <bottom/>
    </border>
    <border>
      <left style="medium"/>
      <right/>
      <top/>
      <bottom style="medium"/>
    </border>
    <border>
      <left style="medium"/>
      <right/>
      <top/>
      <bottom/>
    </border>
    <border>
      <left style="medium"/>
      <right/>
      <top/>
      <bottom style="thin"/>
    </border>
    <border>
      <left/>
      <right style="thin"/>
      <top style="thin"/>
      <bottom/>
    </border>
    <border>
      <left/>
      <right style="thin"/>
      <top/>
      <bottom/>
    </border>
    <border>
      <left/>
      <right style="thin"/>
      <top/>
      <bottom style="thin"/>
    </border>
    <border>
      <left style="medium"/>
      <right style="medium"/>
      <top style="medium"/>
      <bottom style="medium"/>
    </border>
    <border>
      <left style="thin"/>
      <right style="thin"/>
      <top style="thin"/>
      <bottom/>
    </border>
  </borders>
  <cellStyleXfs count="65">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lignment/>
      <protection locked="0"/>
    </xf>
    <xf numFmtId="0" fontId="27" fillId="0" borderId="0" applyNumberFormat="0" applyFill="0" applyBorder="0" applyAlignment="0" applyProtection="0"/>
    <xf numFmtId="165" fontId="2" fillId="0" borderId="0">
      <alignment/>
      <protection locked="0"/>
    </xf>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165" fontId="3" fillId="0" borderId="0">
      <alignment/>
      <protection locked="0"/>
    </xf>
    <xf numFmtId="165" fontId="3" fillId="0" borderId="0">
      <alignment/>
      <protection locked="0"/>
    </xf>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165" fontId="2" fillId="0" borderId="9">
      <alignment/>
      <protection locked="0"/>
    </xf>
    <xf numFmtId="0" fontId="37" fillId="0" borderId="0" applyNumberFormat="0" applyFill="0" applyBorder="0" applyAlignment="0" applyProtection="0"/>
  </cellStyleXfs>
  <cellXfs count="107">
    <xf numFmtId="164" fontId="0" fillId="0" borderId="0" xfId="0" applyAlignment="1">
      <alignment/>
    </xf>
    <xf numFmtId="164" fontId="4" fillId="0" borderId="0" xfId="0" applyNumberFormat="1" applyFont="1" applyAlignment="1" applyProtection="1">
      <alignment horizontal="centerContinuous"/>
      <protection/>
    </xf>
    <xf numFmtId="164" fontId="4" fillId="0" borderId="0" xfId="0" applyFont="1" applyBorder="1" applyAlignment="1">
      <alignment/>
    </xf>
    <xf numFmtId="164" fontId="5" fillId="0" borderId="0" xfId="0" applyFont="1" applyFill="1" applyBorder="1" applyAlignment="1">
      <alignment/>
    </xf>
    <xf numFmtId="164" fontId="4" fillId="0" borderId="0" xfId="0" applyFont="1" applyAlignment="1">
      <alignment/>
    </xf>
    <xf numFmtId="164" fontId="5" fillId="0" borderId="10" xfId="0" applyNumberFormat="1" applyFont="1" applyFill="1" applyBorder="1" applyAlignment="1" applyProtection="1">
      <alignment/>
      <protection/>
    </xf>
    <xf numFmtId="164" fontId="5" fillId="0" borderId="0" xfId="0" applyNumberFormat="1" applyFont="1" applyFill="1" applyAlignment="1" applyProtection="1">
      <alignment horizontal="left"/>
      <protection/>
    </xf>
    <xf numFmtId="164" fontId="5" fillId="0" borderId="10" xfId="0" applyFont="1" applyFill="1" applyBorder="1" applyAlignment="1">
      <alignment/>
    </xf>
    <xf numFmtId="164" fontId="5" fillId="0" borderId="11" xfId="0" applyNumberFormat="1" applyFont="1" applyFill="1" applyBorder="1" applyAlignment="1" applyProtection="1">
      <alignment horizontal="right"/>
      <protection/>
    </xf>
    <xf numFmtId="164" fontId="5" fillId="0" borderId="12" xfId="0" applyNumberFormat="1" applyFont="1" applyFill="1" applyBorder="1" applyAlignment="1" applyProtection="1">
      <alignment horizontal="center"/>
      <protection/>
    </xf>
    <xf numFmtId="7" fontId="5" fillId="0" borderId="0" xfId="0" applyNumberFormat="1" applyFont="1" applyFill="1" applyBorder="1" applyAlignment="1" applyProtection="1">
      <alignment horizontal="center"/>
      <protection/>
    </xf>
    <xf numFmtId="7" fontId="4" fillId="0" borderId="0" xfId="0" applyNumberFormat="1" applyFont="1" applyBorder="1" applyAlignment="1" applyProtection="1">
      <alignment horizontal="center"/>
      <protection/>
    </xf>
    <xf numFmtId="164" fontId="5" fillId="0" borderId="0" xfId="0" applyNumberFormat="1" applyFont="1" applyFill="1" applyBorder="1" applyAlignment="1" applyProtection="1">
      <alignment horizontal="center"/>
      <protection/>
    </xf>
    <xf numFmtId="164" fontId="5" fillId="0" borderId="13" xfId="0" applyNumberFormat="1" applyFont="1" applyFill="1" applyBorder="1" applyAlignment="1" applyProtection="1">
      <alignment horizontal="center"/>
      <protection/>
    </xf>
    <xf numFmtId="164" fontId="4" fillId="0" borderId="0" xfId="0" applyNumberFormat="1" applyFont="1" applyAlignment="1" applyProtection="1">
      <alignment/>
      <protection/>
    </xf>
    <xf numFmtId="164" fontId="5" fillId="0" borderId="0" xfId="0" applyNumberFormat="1" applyFont="1" applyFill="1" applyAlignment="1" applyProtection="1">
      <alignment horizontal="right"/>
      <protection/>
    </xf>
    <xf numFmtId="164" fontId="5" fillId="0" borderId="14" xfId="0" applyNumberFormat="1" applyFont="1" applyFill="1" applyBorder="1" applyAlignment="1" applyProtection="1">
      <alignment/>
      <protection/>
    </xf>
    <xf numFmtId="164" fontId="5" fillId="0" borderId="15"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166" fontId="5" fillId="0" borderId="0" xfId="0" applyNumberFormat="1" applyFont="1" applyFill="1" applyBorder="1" applyAlignment="1" applyProtection="1">
      <alignment horizontal="center"/>
      <protection/>
    </xf>
    <xf numFmtId="167" fontId="4" fillId="0" borderId="0" xfId="0" applyNumberFormat="1" applyFont="1" applyBorder="1" applyAlignment="1" applyProtection="1">
      <alignment horizontal="center"/>
      <protection/>
    </xf>
    <xf numFmtId="167" fontId="5" fillId="0" borderId="16" xfId="0" applyNumberFormat="1" applyFont="1" applyFill="1" applyBorder="1" applyAlignment="1" applyProtection="1">
      <alignment horizontal="center"/>
      <protection/>
    </xf>
    <xf numFmtId="167" fontId="4" fillId="0" borderId="17" xfId="0" applyNumberFormat="1" applyFont="1" applyBorder="1" applyAlignment="1" applyProtection="1">
      <alignment horizontal="center"/>
      <protection/>
    </xf>
    <xf numFmtId="166" fontId="5" fillId="0" borderId="18" xfId="0" applyNumberFormat="1" applyFont="1" applyFill="1" applyBorder="1" applyAlignment="1" applyProtection="1">
      <alignment horizontal="center"/>
      <protection/>
    </xf>
    <xf numFmtId="167" fontId="4" fillId="0" borderId="19" xfId="0" applyNumberFormat="1" applyFont="1" applyBorder="1" applyAlignment="1" applyProtection="1">
      <alignment horizontal="center"/>
      <protection/>
    </xf>
    <xf numFmtId="167" fontId="4" fillId="0" borderId="15" xfId="0" applyNumberFormat="1" applyFont="1" applyBorder="1" applyAlignment="1" applyProtection="1">
      <alignment horizontal="center"/>
      <protection/>
    </xf>
    <xf numFmtId="169" fontId="5" fillId="0" borderId="15" xfId="0" applyNumberFormat="1" applyFont="1" applyFill="1" applyBorder="1" applyAlignment="1" applyProtection="1">
      <alignment/>
      <protection/>
    </xf>
    <xf numFmtId="169" fontId="5" fillId="0" borderId="0" xfId="0" applyNumberFormat="1" applyFont="1" applyFill="1" applyAlignment="1" applyProtection="1">
      <alignment horizontal="left"/>
      <protection/>
    </xf>
    <xf numFmtId="167" fontId="4" fillId="0" borderId="18" xfId="0" applyNumberFormat="1" applyFont="1" applyBorder="1" applyAlignment="1" applyProtection="1">
      <alignment horizontal="center"/>
      <protection/>
    </xf>
    <xf numFmtId="164" fontId="5" fillId="0" borderId="0" xfId="0" applyNumberFormat="1" applyFont="1" applyFill="1" applyAlignment="1" applyProtection="1">
      <alignment horizontal="center"/>
      <protection/>
    </xf>
    <xf numFmtId="164" fontId="5" fillId="0" borderId="14" xfId="0" applyNumberFormat="1" applyFont="1" applyFill="1" applyBorder="1" applyAlignment="1" applyProtection="1">
      <alignment horizontal="center"/>
      <protection/>
    </xf>
    <xf numFmtId="166" fontId="5" fillId="0" borderId="15" xfId="0" applyNumberFormat="1" applyFont="1" applyFill="1" applyBorder="1" applyAlignment="1" applyProtection="1">
      <alignment horizontal="center"/>
      <protection/>
    </xf>
    <xf numFmtId="166" fontId="5" fillId="0" borderId="15" xfId="0" applyNumberFormat="1" applyFont="1" applyFill="1" applyBorder="1" applyAlignment="1" applyProtection="1">
      <alignment/>
      <protection/>
    </xf>
    <xf numFmtId="164" fontId="5" fillId="0" borderId="10" xfId="0" applyNumberFormat="1" applyFont="1" applyFill="1" applyBorder="1" applyAlignment="1" applyProtection="1">
      <alignment horizontal="center"/>
      <protection/>
    </xf>
    <xf numFmtId="167" fontId="4" fillId="0" borderId="13" xfId="0" applyNumberFormat="1" applyFont="1" applyBorder="1" applyAlignment="1" applyProtection="1">
      <alignment horizontal="center"/>
      <protection/>
    </xf>
    <xf numFmtId="167" fontId="4" fillId="0" borderId="20" xfId="0" applyNumberFormat="1" applyFont="1" applyBorder="1" applyAlignment="1" applyProtection="1">
      <alignment horizontal="center"/>
      <protection/>
    </xf>
    <xf numFmtId="164" fontId="5" fillId="0" borderId="0" xfId="0" applyNumberFormat="1" applyFont="1" applyFill="1" applyBorder="1" applyAlignment="1" applyProtection="1" quotePrefix="1">
      <alignment horizontal="left"/>
      <protection/>
    </xf>
    <xf numFmtId="164" fontId="5" fillId="0" borderId="0" xfId="0" applyNumberFormat="1" applyFont="1" applyFill="1" applyBorder="1" applyAlignment="1" applyProtection="1">
      <alignment horizontal="left"/>
      <protection/>
    </xf>
    <xf numFmtId="7" fontId="4" fillId="0" borderId="0" xfId="0" applyNumberFormat="1" applyFont="1" applyAlignment="1" applyProtection="1">
      <alignment/>
      <protection/>
    </xf>
    <xf numFmtId="7" fontId="5" fillId="0" borderId="0" xfId="0" applyNumberFormat="1" applyFont="1" applyFill="1" applyAlignment="1" applyProtection="1">
      <alignment horizontal="center"/>
      <protection/>
    </xf>
    <xf numFmtId="167" fontId="5" fillId="0" borderId="17" xfId="0" applyNumberFormat="1" applyFont="1" applyFill="1" applyBorder="1" applyAlignment="1" applyProtection="1">
      <alignment horizontal="center"/>
      <protection/>
    </xf>
    <xf numFmtId="164" fontId="5" fillId="0" borderId="0" xfId="0" applyNumberFormat="1" applyFont="1" applyFill="1" applyBorder="1" applyAlignment="1" applyProtection="1">
      <alignment/>
      <protection locked="0"/>
    </xf>
    <xf numFmtId="166" fontId="4" fillId="0" borderId="0" xfId="0" applyNumberFormat="1" applyFont="1" applyBorder="1" applyAlignment="1" applyProtection="1">
      <alignment/>
      <protection/>
    </xf>
    <xf numFmtId="164" fontId="5" fillId="0" borderId="21" xfId="0" applyNumberFormat="1" applyFont="1" applyFill="1" applyBorder="1" applyAlignment="1" applyProtection="1">
      <alignment horizontal="center"/>
      <protection/>
    </xf>
    <xf numFmtId="166" fontId="4" fillId="0" borderId="18" xfId="0" applyNumberFormat="1" applyFont="1" applyBorder="1" applyAlignment="1" applyProtection="1">
      <alignment/>
      <protection/>
    </xf>
    <xf numFmtId="164" fontId="5" fillId="0" borderId="15" xfId="0" applyNumberFormat="1" applyFont="1" applyFill="1" applyBorder="1" applyAlignment="1" applyProtection="1">
      <alignment horizontal="left"/>
      <protection/>
    </xf>
    <xf numFmtId="164" fontId="5" fillId="0" borderId="21" xfId="0" applyNumberFormat="1" applyFont="1" applyFill="1" applyBorder="1" applyAlignment="1" applyProtection="1">
      <alignment horizontal="left"/>
      <protection/>
    </xf>
    <xf numFmtId="164" fontId="5" fillId="0" borderId="22" xfId="0" applyNumberFormat="1" applyFont="1" applyFill="1" applyBorder="1" applyAlignment="1" applyProtection="1">
      <alignment horizontal="center"/>
      <protection/>
    </xf>
    <xf numFmtId="164" fontId="5" fillId="0" borderId="23" xfId="0" applyNumberFormat="1" applyFont="1" applyFill="1" applyBorder="1" applyAlignment="1" applyProtection="1">
      <alignment horizontal="center"/>
      <protection/>
    </xf>
    <xf numFmtId="164" fontId="5" fillId="0" borderId="16" xfId="0" applyNumberFormat="1" applyFont="1" applyFill="1" applyBorder="1" applyAlignment="1" applyProtection="1">
      <alignment horizontal="center"/>
      <protection/>
    </xf>
    <xf numFmtId="164" fontId="5" fillId="0" borderId="24" xfId="0" applyNumberFormat="1" applyFont="1" applyFill="1" applyBorder="1" applyAlignment="1" applyProtection="1">
      <alignment horizontal="center"/>
      <protection/>
    </xf>
    <xf numFmtId="164" fontId="5" fillId="0" borderId="20" xfId="0" applyNumberFormat="1" applyFont="1" applyFill="1" applyBorder="1" applyAlignment="1" applyProtection="1">
      <alignment horizontal="center"/>
      <protection/>
    </xf>
    <xf numFmtId="7" fontId="5" fillId="0" borderId="24" xfId="0" applyNumberFormat="1" applyFont="1" applyFill="1" applyBorder="1" applyAlignment="1" applyProtection="1">
      <alignment horizontal="center"/>
      <protection/>
    </xf>
    <xf numFmtId="7" fontId="4" fillId="0" borderId="13" xfId="0" applyNumberFormat="1" applyFont="1" applyBorder="1" applyAlignment="1" applyProtection="1">
      <alignment horizontal="center"/>
      <protection/>
    </xf>
    <xf numFmtId="7" fontId="4" fillId="0" borderId="20" xfId="0" applyNumberFormat="1" applyFont="1" applyBorder="1" applyAlignment="1" applyProtection="1">
      <alignment horizontal="center"/>
      <protection/>
    </xf>
    <xf numFmtId="7" fontId="5" fillId="0" borderId="22" xfId="0" applyNumberFormat="1" applyFont="1" applyFill="1" applyBorder="1" applyAlignment="1" applyProtection="1">
      <alignment horizontal="center"/>
      <protection/>
    </xf>
    <xf numFmtId="7" fontId="5" fillId="0" borderId="16" xfId="0" applyNumberFormat="1" applyFont="1" applyFill="1" applyBorder="1" applyAlignment="1" applyProtection="1">
      <alignment horizontal="center"/>
      <protection/>
    </xf>
    <xf numFmtId="7" fontId="5" fillId="0" borderId="23" xfId="0" applyNumberFormat="1" applyFont="1" applyFill="1" applyBorder="1" applyAlignment="1" applyProtection="1">
      <alignment horizontal="center"/>
      <protection/>
    </xf>
    <xf numFmtId="7" fontId="5" fillId="0" borderId="25" xfId="0" applyNumberFormat="1" applyFont="1" applyFill="1" applyBorder="1" applyAlignment="1" applyProtection="1">
      <alignment horizontal="center"/>
      <protection/>
    </xf>
    <xf numFmtId="7" fontId="4" fillId="0" borderId="17" xfId="0" applyNumberFormat="1" applyFont="1" applyBorder="1" applyAlignment="1" applyProtection="1">
      <alignment horizontal="center"/>
      <protection/>
    </xf>
    <xf numFmtId="7" fontId="4" fillId="0" borderId="25" xfId="0" applyNumberFormat="1" applyFont="1" applyBorder="1" applyAlignment="1" applyProtection="1">
      <alignment horizontal="center"/>
      <protection/>
    </xf>
    <xf numFmtId="7" fontId="5" fillId="0" borderId="26" xfId="0" applyNumberFormat="1" applyFont="1" applyFill="1" applyBorder="1" applyAlignment="1" applyProtection="1">
      <alignment horizontal="center"/>
      <protection/>
    </xf>
    <xf numFmtId="7" fontId="4" fillId="0" borderId="19" xfId="0" applyNumberFormat="1" applyFont="1" applyBorder="1" applyAlignment="1" applyProtection="1">
      <alignment horizontal="center"/>
      <protection/>
    </xf>
    <xf numFmtId="7" fontId="5" fillId="0" borderId="18" xfId="0" applyNumberFormat="1" applyFont="1" applyFill="1" applyBorder="1" applyAlignment="1" applyProtection="1">
      <alignment horizontal="center"/>
      <protection/>
    </xf>
    <xf numFmtId="7" fontId="4" fillId="0" borderId="18" xfId="0" applyNumberFormat="1" applyFont="1" applyBorder="1" applyAlignment="1" applyProtection="1">
      <alignment horizontal="center"/>
      <protection/>
    </xf>
    <xf numFmtId="7" fontId="4" fillId="0" borderId="26" xfId="0" applyNumberFormat="1" applyFont="1" applyBorder="1" applyAlignment="1" applyProtection="1">
      <alignment horizontal="center"/>
      <protection/>
    </xf>
    <xf numFmtId="7" fontId="4" fillId="0" borderId="24" xfId="0" applyNumberFormat="1" applyFont="1" applyBorder="1" applyAlignment="1" applyProtection="1">
      <alignment horizontal="center"/>
      <protection/>
    </xf>
    <xf numFmtId="170" fontId="5" fillId="0" borderId="22" xfId="0" applyNumberFormat="1" applyFont="1" applyFill="1" applyBorder="1" applyAlignment="1" applyProtection="1">
      <alignment horizontal="center"/>
      <protection/>
    </xf>
    <xf numFmtId="170" fontId="5" fillId="0" borderId="25" xfId="0" applyNumberFormat="1" applyFont="1" applyFill="1" applyBorder="1" applyAlignment="1" applyProtection="1">
      <alignment horizontal="center"/>
      <protection/>
    </xf>
    <xf numFmtId="170" fontId="5" fillId="0" borderId="26" xfId="0" applyNumberFormat="1" applyFont="1" applyFill="1" applyBorder="1" applyAlignment="1" applyProtection="1">
      <alignment horizontal="center"/>
      <protection/>
    </xf>
    <xf numFmtId="170" fontId="5" fillId="0" borderId="24" xfId="0" applyNumberFormat="1" applyFont="1" applyFill="1" applyBorder="1" applyAlignment="1" applyProtection="1">
      <alignment horizontal="center"/>
      <protection/>
    </xf>
    <xf numFmtId="164" fontId="4" fillId="0" borderId="0" xfId="0" applyFont="1" applyAlignment="1" applyProtection="1">
      <alignment/>
      <protection/>
    </xf>
    <xf numFmtId="164" fontId="5" fillId="0" borderId="15" xfId="0" applyFont="1" applyFill="1" applyBorder="1" applyAlignment="1" applyProtection="1">
      <alignment/>
      <protection/>
    </xf>
    <xf numFmtId="164" fontId="5" fillId="0" borderId="27" xfId="0" applyFont="1" applyFill="1" applyBorder="1" applyAlignment="1" applyProtection="1">
      <alignment/>
      <protection/>
    </xf>
    <xf numFmtId="164" fontId="4" fillId="0" borderId="0" xfId="0" applyFont="1" applyBorder="1" applyAlignment="1" applyProtection="1">
      <alignment/>
      <protection/>
    </xf>
    <xf numFmtId="164" fontId="4" fillId="0" borderId="28" xfId="0" applyFont="1" applyBorder="1" applyAlignment="1" applyProtection="1">
      <alignment/>
      <protection/>
    </xf>
    <xf numFmtId="164" fontId="5" fillId="0" borderId="10" xfId="0" applyFont="1" applyFill="1" applyBorder="1" applyAlignment="1" applyProtection="1">
      <alignment/>
      <protection/>
    </xf>
    <xf numFmtId="164" fontId="4" fillId="0" borderId="21" xfId="0" applyFont="1" applyBorder="1" applyAlignment="1" applyProtection="1">
      <alignment/>
      <protection/>
    </xf>
    <xf numFmtId="164" fontId="4" fillId="0" borderId="18" xfId="0" applyFont="1" applyBorder="1" applyAlignment="1" applyProtection="1">
      <alignment/>
      <protection/>
    </xf>
    <xf numFmtId="164" fontId="4" fillId="0" borderId="29" xfId="0" applyFont="1" applyBorder="1" applyAlignment="1" applyProtection="1">
      <alignment/>
      <protection/>
    </xf>
    <xf numFmtId="164" fontId="4" fillId="0" borderId="15" xfId="0" applyFont="1" applyBorder="1" applyAlignment="1" applyProtection="1">
      <alignment/>
      <protection/>
    </xf>
    <xf numFmtId="164" fontId="4" fillId="0" borderId="27" xfId="0" applyFont="1" applyBorder="1" applyAlignment="1" applyProtection="1">
      <alignment/>
      <protection/>
    </xf>
    <xf numFmtId="164" fontId="5" fillId="0" borderId="0" xfId="0" applyFont="1" applyFill="1" applyBorder="1" applyAlignment="1" applyProtection="1">
      <alignment/>
      <protection/>
    </xf>
    <xf numFmtId="164" fontId="4" fillId="0" borderId="0" xfId="0" applyFont="1" applyAlignment="1" applyProtection="1">
      <alignment horizontal="right"/>
      <protection/>
    </xf>
    <xf numFmtId="164" fontId="4" fillId="0" borderId="0" xfId="0" applyFont="1" applyAlignment="1" applyProtection="1">
      <alignment/>
      <protection/>
    </xf>
    <xf numFmtId="164" fontId="4" fillId="0" borderId="0" xfId="0" applyFont="1" applyAlignment="1" applyProtection="1">
      <alignment wrapText="1"/>
      <protection/>
    </xf>
    <xf numFmtId="164" fontId="4" fillId="0" borderId="0" xfId="0" applyFont="1" applyAlignment="1" applyProtection="1">
      <alignment horizontal="centerContinuous"/>
      <protection/>
    </xf>
    <xf numFmtId="164" fontId="5" fillId="0" borderId="0" xfId="0" applyFont="1" applyFill="1" applyAlignment="1" applyProtection="1">
      <alignment horizontal="centerContinuous"/>
      <protection/>
    </xf>
    <xf numFmtId="164" fontId="5" fillId="0" borderId="22" xfId="0" applyFont="1" applyFill="1" applyBorder="1" applyAlignment="1" applyProtection="1">
      <alignment/>
      <protection/>
    </xf>
    <xf numFmtId="164" fontId="4" fillId="0" borderId="23" xfId="0" applyFont="1" applyBorder="1" applyAlignment="1" applyProtection="1">
      <alignment/>
      <protection/>
    </xf>
    <xf numFmtId="164" fontId="4" fillId="0" borderId="16" xfId="0" applyFont="1" applyBorder="1" applyAlignment="1" applyProtection="1">
      <alignment/>
      <protection/>
    </xf>
    <xf numFmtId="164" fontId="5" fillId="0" borderId="0" xfId="0" applyFont="1" applyFill="1" applyBorder="1" applyAlignment="1" applyProtection="1">
      <alignment horizontal="left"/>
      <protection/>
    </xf>
    <xf numFmtId="164" fontId="5" fillId="0" borderId="15" xfId="0" applyFont="1" applyFill="1" applyBorder="1" applyAlignment="1" applyProtection="1">
      <alignment horizontal="center"/>
      <protection/>
    </xf>
    <xf numFmtId="164" fontId="5" fillId="0" borderId="0" xfId="0" applyFont="1" applyFill="1" applyAlignment="1" applyProtection="1">
      <alignment horizontal="center"/>
      <protection/>
    </xf>
    <xf numFmtId="164" fontId="5" fillId="0" borderId="0" xfId="0" applyNumberFormat="1" applyFont="1" applyFill="1" applyBorder="1" applyAlignment="1" applyProtection="1">
      <alignment horizontal="right"/>
      <protection/>
    </xf>
    <xf numFmtId="166" fontId="5" fillId="0" borderId="30" xfId="0" applyNumberFormat="1" applyFont="1" applyFill="1" applyBorder="1" applyAlignment="1" applyProtection="1">
      <alignment/>
      <protection locked="0"/>
    </xf>
    <xf numFmtId="7" fontId="5" fillId="0" borderId="30" xfId="0" applyNumberFormat="1" applyFont="1" applyFill="1" applyBorder="1" applyAlignment="1" applyProtection="1">
      <alignment/>
      <protection locked="0"/>
    </xf>
    <xf numFmtId="171" fontId="5" fillId="0" borderId="31" xfId="0" applyNumberFormat="1" applyFont="1" applyFill="1" applyBorder="1" applyAlignment="1" applyProtection="1">
      <alignment/>
      <protection/>
    </xf>
    <xf numFmtId="168" fontId="5" fillId="0" borderId="30" xfId="0" applyNumberFormat="1" applyFont="1" applyFill="1" applyBorder="1" applyAlignment="1" applyProtection="1">
      <alignment/>
      <protection locked="0"/>
    </xf>
    <xf numFmtId="164" fontId="5" fillId="0" borderId="30"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xf>
    <xf numFmtId="164" fontId="6" fillId="0" borderId="0" xfId="0" applyNumberFormat="1" applyFont="1" applyAlignment="1" applyProtection="1">
      <alignment horizontal="centerContinuous"/>
      <protection/>
    </xf>
    <xf numFmtId="164" fontId="7" fillId="0" borderId="0" xfId="0" applyNumberFormat="1" applyFont="1" applyFill="1" applyAlignment="1" applyProtection="1">
      <alignment horizontal="left"/>
      <protection/>
    </xf>
    <xf numFmtId="7" fontId="4" fillId="0" borderId="0" xfId="0" applyNumberFormat="1" applyFont="1" applyBorder="1" applyAlignment="1" applyProtection="1">
      <alignment/>
      <protection/>
    </xf>
    <xf numFmtId="7" fontId="4" fillId="0" borderId="18" xfId="0" applyNumberFormat="1" applyFont="1" applyBorder="1" applyAlignment="1" applyProtection="1">
      <alignment/>
      <protection/>
    </xf>
    <xf numFmtId="171" fontId="5" fillId="0" borderId="30" xfId="0" applyNumberFormat="1" applyFont="1" applyFill="1" applyBorder="1" applyAlignment="1" applyProtection="1">
      <alignment/>
      <protection locked="0"/>
    </xf>
    <xf numFmtId="170" fontId="5" fillId="0" borderId="0" xfId="0" applyNumberFormat="1"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ixed" xfId="48"/>
    <cellStyle name="Good" xfId="49"/>
    <cellStyle name="Heading 1" xfId="50"/>
    <cellStyle name="Heading 2" xfId="51"/>
    <cellStyle name="Heading 3" xfId="52"/>
    <cellStyle name="Heading 4" xfId="53"/>
    <cellStyle name="Heading1" xfId="54"/>
    <cellStyle name="Heading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A93"/>
  <sheetViews>
    <sheetView showGridLines="0" tabSelected="1" view="pageLayout" zoomScale="50" zoomScaleNormal="50" zoomScalePageLayoutView="50" workbookViewId="0" topLeftCell="A1">
      <selection activeCell="H3" sqref="H3"/>
    </sheetView>
  </sheetViews>
  <sheetFormatPr defaultColWidth="9.796875" defaultRowHeight="15"/>
  <cols>
    <col min="1" max="1" width="4.19921875" style="4" customWidth="1"/>
    <col min="2" max="2" width="8.19921875" style="4" customWidth="1"/>
    <col min="3" max="15" width="12.796875" style="4" customWidth="1"/>
    <col min="16" max="20" width="9.796875" style="4" customWidth="1"/>
    <col min="21" max="21" width="12.796875" style="4" customWidth="1"/>
    <col min="22" max="16384" width="9.796875" style="4" customWidth="1"/>
  </cols>
  <sheetData>
    <row r="1" spans="1:15" ht="15.75">
      <c r="A1" s="71"/>
      <c r="B1" s="102" t="s">
        <v>81</v>
      </c>
      <c r="C1" s="71"/>
      <c r="D1" s="71"/>
      <c r="E1" s="71"/>
      <c r="F1" s="71"/>
      <c r="G1" s="71"/>
      <c r="H1" s="71"/>
      <c r="I1" s="71"/>
      <c r="J1" s="71"/>
      <c r="K1" s="71"/>
      <c r="L1" s="71"/>
      <c r="M1" s="6"/>
      <c r="N1" s="6"/>
      <c r="O1" s="71"/>
    </row>
    <row r="2" spans="1:15" ht="15.75" thickBot="1">
      <c r="A2" s="71"/>
      <c r="B2" s="71"/>
      <c r="C2" s="71"/>
      <c r="D2" s="71"/>
      <c r="E2" s="71"/>
      <c r="F2" s="71"/>
      <c r="G2" s="71"/>
      <c r="H2" s="71"/>
      <c r="I2" s="71"/>
      <c r="J2" s="14"/>
      <c r="K2" s="71"/>
      <c r="L2" s="6"/>
      <c r="M2" s="71"/>
      <c r="N2" s="71"/>
      <c r="O2" s="71"/>
    </row>
    <row r="3" spans="1:15" ht="15.75" thickBot="1">
      <c r="A3" s="6">
        <v>1</v>
      </c>
      <c r="B3" s="6" t="s">
        <v>0</v>
      </c>
      <c r="C3" s="71"/>
      <c r="D3" s="71"/>
      <c r="E3" s="71"/>
      <c r="F3" s="71"/>
      <c r="G3" s="71"/>
      <c r="H3" s="95">
        <v>15</v>
      </c>
      <c r="I3" s="94"/>
      <c r="J3" s="41"/>
      <c r="K3" s="82"/>
      <c r="L3" s="6"/>
      <c r="M3" s="71"/>
      <c r="N3" s="71"/>
      <c r="O3" s="71"/>
    </row>
    <row r="4" spans="1:15" ht="15.75" thickBot="1">
      <c r="A4" s="71"/>
      <c r="B4" s="6" t="s">
        <v>1</v>
      </c>
      <c r="C4" s="71"/>
      <c r="D4" s="71"/>
      <c r="E4" s="71"/>
      <c r="F4" s="71"/>
      <c r="G4" s="71"/>
      <c r="H4" s="82"/>
      <c r="I4" s="71"/>
      <c r="J4" s="82"/>
      <c r="K4" s="71"/>
      <c r="L4" s="71"/>
      <c r="M4" s="71"/>
      <c r="N4" s="71"/>
      <c r="O4" s="71"/>
    </row>
    <row r="5" spans="1:15" ht="15.75" thickBot="1">
      <c r="A5" s="71"/>
      <c r="B5" s="71"/>
      <c r="C5" s="71"/>
      <c r="D5" s="71"/>
      <c r="E5" s="71"/>
      <c r="F5" s="71"/>
      <c r="G5" s="71"/>
      <c r="H5" s="71"/>
      <c r="I5" s="15" t="s">
        <v>73</v>
      </c>
      <c r="J5" s="98">
        <v>1</v>
      </c>
      <c r="K5" s="6" t="s">
        <v>2</v>
      </c>
      <c r="L5" s="71"/>
      <c r="M5" s="71"/>
      <c r="N5" s="71"/>
      <c r="O5" s="71"/>
    </row>
    <row r="6" spans="1:15" ht="15.75" thickBot="1">
      <c r="A6" s="6">
        <v>2</v>
      </c>
      <c r="B6" s="6" t="s">
        <v>3</v>
      </c>
      <c r="C6" s="71"/>
      <c r="D6" s="71"/>
      <c r="E6" s="71"/>
      <c r="F6" s="71"/>
      <c r="G6" s="71"/>
      <c r="H6" s="96">
        <v>6.75</v>
      </c>
      <c r="I6" s="82"/>
      <c r="J6" s="82"/>
      <c r="K6" s="6" t="s">
        <v>4</v>
      </c>
      <c r="L6" s="71"/>
      <c r="M6" s="71"/>
      <c r="N6" s="71"/>
      <c r="O6" s="71"/>
    </row>
    <row r="7" spans="1:15" ht="15">
      <c r="A7" s="71"/>
      <c r="B7" s="71"/>
      <c r="C7" s="71"/>
      <c r="D7" s="71"/>
      <c r="E7" s="71"/>
      <c r="F7" s="71"/>
      <c r="G7" s="71"/>
      <c r="H7" s="82"/>
      <c r="I7" s="71"/>
      <c r="J7" s="71"/>
      <c r="K7" s="71"/>
      <c r="L7" s="71"/>
      <c r="M7" s="71"/>
      <c r="N7" s="71"/>
      <c r="O7" s="71"/>
    </row>
    <row r="8" spans="1:15" ht="15.75" thickBot="1">
      <c r="A8" s="6" t="s">
        <v>84</v>
      </c>
      <c r="B8" s="6" t="s">
        <v>74</v>
      </c>
      <c r="C8" s="71"/>
      <c r="D8" s="71"/>
      <c r="E8" s="71"/>
      <c r="F8" s="71"/>
      <c r="G8" s="83" t="s">
        <v>77</v>
      </c>
      <c r="H8" s="97">
        <f>100/(100-H3)</f>
        <v>1.1764705882352942</v>
      </c>
      <c r="I8" s="71"/>
      <c r="J8" s="71"/>
      <c r="K8" s="71"/>
      <c r="L8" s="71"/>
      <c r="M8" s="71"/>
      <c r="N8" s="71"/>
      <c r="O8" s="71"/>
    </row>
    <row r="9" spans="1:15" ht="15.75" thickBot="1">
      <c r="A9" s="71"/>
      <c r="B9" s="6" t="s">
        <v>80</v>
      </c>
      <c r="C9" s="84"/>
      <c r="D9" s="84"/>
      <c r="E9" s="84"/>
      <c r="F9" s="84"/>
      <c r="G9" s="83" t="s">
        <v>78</v>
      </c>
      <c r="H9" s="105">
        <v>1.176</v>
      </c>
      <c r="I9" s="71"/>
      <c r="J9" s="71"/>
      <c r="K9" s="71"/>
      <c r="L9" s="71"/>
      <c r="M9" s="71"/>
      <c r="N9" s="71"/>
      <c r="O9" s="71"/>
    </row>
    <row r="10" spans="1:15" ht="15">
      <c r="A10" s="71"/>
      <c r="B10" s="6"/>
      <c r="C10" s="84" t="s">
        <v>85</v>
      </c>
      <c r="D10" s="84"/>
      <c r="E10" s="84"/>
      <c r="F10" s="84"/>
      <c r="G10" s="83"/>
      <c r="H10" s="100"/>
      <c r="I10" s="71"/>
      <c r="J10" s="71"/>
      <c r="K10" s="71"/>
      <c r="L10" s="71"/>
      <c r="M10" s="71"/>
      <c r="N10" s="71"/>
      <c r="O10" s="71"/>
    </row>
    <row r="11" spans="1:15" ht="15.75" thickBot="1">
      <c r="A11" s="71"/>
      <c r="B11" s="85"/>
      <c r="C11" s="85"/>
      <c r="D11" s="85"/>
      <c r="E11" s="85"/>
      <c r="F11" s="85"/>
      <c r="G11" s="71"/>
      <c r="H11" s="82"/>
      <c r="I11" s="71"/>
      <c r="J11" s="71"/>
      <c r="K11" s="71"/>
      <c r="L11" s="71"/>
      <c r="M11" s="71"/>
      <c r="N11" s="71"/>
      <c r="O11" s="71"/>
    </row>
    <row r="12" spans="1:23" ht="15.75" thickBot="1">
      <c r="A12" s="6">
        <v>4</v>
      </c>
      <c r="B12" s="6" t="s">
        <v>5</v>
      </c>
      <c r="C12" s="71"/>
      <c r="D12" s="71"/>
      <c r="E12" s="71"/>
      <c r="F12" s="71"/>
      <c r="G12" s="71"/>
      <c r="H12" s="96">
        <v>0</v>
      </c>
      <c r="I12" s="94" t="s">
        <v>6</v>
      </c>
      <c r="J12" s="99">
        <v>0.02</v>
      </c>
      <c r="K12" s="6" t="s">
        <v>7</v>
      </c>
      <c r="L12" s="71"/>
      <c r="M12" s="71"/>
      <c r="N12" s="71"/>
      <c r="O12" s="71"/>
      <c r="Q12" s="6" t="s">
        <v>8</v>
      </c>
      <c r="R12" s="71"/>
      <c r="S12" s="71"/>
      <c r="T12" s="71"/>
      <c r="U12" s="71"/>
      <c r="V12" s="71"/>
      <c r="W12" s="71"/>
    </row>
    <row r="13" spans="1:27" ht="15.75" thickBot="1">
      <c r="A13" s="71"/>
      <c r="B13" s="71"/>
      <c r="C13" s="71"/>
      <c r="D13" s="71"/>
      <c r="E13" s="71"/>
      <c r="F13" s="71"/>
      <c r="G13" s="71"/>
      <c r="H13" s="82"/>
      <c r="I13" s="71"/>
      <c r="J13" s="82"/>
      <c r="K13" s="6" t="s">
        <v>9</v>
      </c>
      <c r="L13" s="71"/>
      <c r="M13" s="71"/>
      <c r="N13" s="71"/>
      <c r="O13" s="71"/>
      <c r="Q13" s="16" t="s">
        <v>10</v>
      </c>
      <c r="R13" s="72"/>
      <c r="S13" s="72"/>
      <c r="T13" s="72"/>
      <c r="U13" s="72"/>
      <c r="V13" s="72"/>
      <c r="W13" s="73"/>
      <c r="AA13" s="3"/>
    </row>
    <row r="14" spans="1:27" ht="15.75" thickBot="1">
      <c r="A14" s="6">
        <v>5</v>
      </c>
      <c r="B14" s="6" t="s">
        <v>11</v>
      </c>
      <c r="C14" s="71"/>
      <c r="D14" s="71"/>
      <c r="E14" s="71"/>
      <c r="F14" s="71"/>
      <c r="G14" s="71"/>
      <c r="H14" s="96">
        <v>0</v>
      </c>
      <c r="I14" s="94" t="s">
        <v>12</v>
      </c>
      <c r="J14" s="99">
        <v>0.01</v>
      </c>
      <c r="K14" s="6" t="s">
        <v>13</v>
      </c>
      <c r="L14" s="71"/>
      <c r="M14" s="71"/>
      <c r="N14" s="71"/>
      <c r="O14" s="71"/>
      <c r="Q14" s="5" t="s">
        <v>14</v>
      </c>
      <c r="R14" s="74"/>
      <c r="S14" s="74"/>
      <c r="T14" s="74"/>
      <c r="U14" s="74"/>
      <c r="V14" s="74"/>
      <c r="W14" s="75"/>
      <c r="AA14" s="3"/>
    </row>
    <row r="15" spans="1:27" ht="15.75" thickBot="1">
      <c r="A15" s="71"/>
      <c r="B15" s="71"/>
      <c r="C15" s="71"/>
      <c r="D15" s="71"/>
      <c r="E15" s="71"/>
      <c r="F15" s="71"/>
      <c r="G15" s="71"/>
      <c r="H15" s="82"/>
      <c r="I15" s="71"/>
      <c r="J15" s="82"/>
      <c r="K15" s="6" t="s">
        <v>15</v>
      </c>
      <c r="L15" s="71"/>
      <c r="M15" s="71"/>
      <c r="N15" s="71"/>
      <c r="O15" s="71"/>
      <c r="Q15" s="16" t="s">
        <v>16</v>
      </c>
      <c r="R15" s="72"/>
      <c r="S15" s="72"/>
      <c r="T15" s="17" t="s">
        <v>17</v>
      </c>
      <c r="U15" s="72"/>
      <c r="V15" s="17" t="s">
        <v>18</v>
      </c>
      <c r="W15" s="73"/>
      <c r="AA15" s="3"/>
    </row>
    <row r="16" spans="1:27" ht="15.75" thickBot="1">
      <c r="A16" s="6">
        <v>6</v>
      </c>
      <c r="B16" s="6" t="s">
        <v>19</v>
      </c>
      <c r="C16" s="71"/>
      <c r="D16" s="71"/>
      <c r="E16" s="71"/>
      <c r="F16" s="71"/>
      <c r="G16" s="71"/>
      <c r="H16" s="96">
        <v>0</v>
      </c>
      <c r="I16" s="82"/>
      <c r="J16" s="71"/>
      <c r="K16" s="71"/>
      <c r="L16" s="71"/>
      <c r="M16" s="71"/>
      <c r="N16" s="71"/>
      <c r="O16" s="71"/>
      <c r="Q16" s="16" t="s">
        <v>20</v>
      </c>
      <c r="R16" s="72"/>
      <c r="S16" s="72"/>
      <c r="T16" s="17" t="s">
        <v>21</v>
      </c>
      <c r="U16" s="72"/>
      <c r="V16" s="17" t="s">
        <v>22</v>
      </c>
      <c r="W16" s="73"/>
      <c r="AA16" s="3"/>
    </row>
    <row r="17" spans="1:27" ht="15">
      <c r="A17" s="71"/>
      <c r="B17" s="6"/>
      <c r="C17" s="71"/>
      <c r="D17" s="71"/>
      <c r="E17" s="71"/>
      <c r="F17" s="71"/>
      <c r="G17" s="71"/>
      <c r="H17" s="82"/>
      <c r="I17" s="71"/>
      <c r="J17" s="71"/>
      <c r="K17" s="71"/>
      <c r="L17" s="71"/>
      <c r="M17" s="71"/>
      <c r="N17" s="71"/>
      <c r="O17" s="71"/>
      <c r="Q17" s="5" t="s">
        <v>23</v>
      </c>
      <c r="R17" s="74"/>
      <c r="S17" s="74"/>
      <c r="T17" s="37" t="s">
        <v>21</v>
      </c>
      <c r="U17" s="74"/>
      <c r="V17" s="37" t="s">
        <v>24</v>
      </c>
      <c r="W17" s="75"/>
      <c r="AA17" s="3"/>
    </row>
    <row r="18" spans="1:27" ht="15.75">
      <c r="A18" s="71"/>
      <c r="B18" s="101" t="s">
        <v>71</v>
      </c>
      <c r="C18" s="86"/>
      <c r="D18" s="86"/>
      <c r="E18" s="86"/>
      <c r="F18" s="86"/>
      <c r="G18" s="86"/>
      <c r="H18" s="86"/>
      <c r="I18" s="86"/>
      <c r="J18" s="86"/>
      <c r="K18" s="86"/>
      <c r="L18" s="86"/>
      <c r="M18" s="86"/>
      <c r="N18" s="86"/>
      <c r="O18" s="86"/>
      <c r="Q18" s="76"/>
      <c r="R18" s="74"/>
      <c r="S18" s="74"/>
      <c r="T18" s="74"/>
      <c r="U18" s="74"/>
      <c r="V18" s="74"/>
      <c r="W18" s="75"/>
      <c r="AA18" s="3"/>
    </row>
    <row r="19" spans="1:23" ht="15">
      <c r="A19" s="71"/>
      <c r="B19" s="1" t="s">
        <v>70</v>
      </c>
      <c r="C19" s="86"/>
      <c r="D19" s="86"/>
      <c r="E19" s="86"/>
      <c r="F19" s="86"/>
      <c r="G19" s="86"/>
      <c r="H19" s="86"/>
      <c r="I19" s="86"/>
      <c r="J19" s="86"/>
      <c r="K19" s="86"/>
      <c r="L19" s="86"/>
      <c r="M19" s="86"/>
      <c r="N19" s="86"/>
      <c r="O19" s="86"/>
      <c r="Q19" s="77"/>
      <c r="R19" s="78"/>
      <c r="S19" s="78"/>
      <c r="T19" s="78"/>
      <c r="U19" s="78"/>
      <c r="V19" s="78"/>
      <c r="W19" s="79"/>
    </row>
    <row r="20" spans="1:24" ht="15">
      <c r="A20" s="71"/>
      <c r="B20" s="86" t="s">
        <v>72</v>
      </c>
      <c r="C20" s="86"/>
      <c r="D20" s="87"/>
      <c r="E20" s="86"/>
      <c r="F20" s="87"/>
      <c r="G20" s="86"/>
      <c r="H20" s="86"/>
      <c r="I20" s="86"/>
      <c r="J20" s="86"/>
      <c r="K20" s="86"/>
      <c r="L20" s="86"/>
      <c r="M20" s="86"/>
      <c r="N20" s="86"/>
      <c r="O20" s="86"/>
      <c r="Q20" s="16" t="s">
        <v>83</v>
      </c>
      <c r="R20" s="80"/>
      <c r="S20" s="80"/>
      <c r="T20" s="45" t="s">
        <v>21</v>
      </c>
      <c r="U20" s="80"/>
      <c r="V20" s="45" t="s">
        <v>25</v>
      </c>
      <c r="W20" s="81"/>
      <c r="X20" s="3"/>
    </row>
    <row r="21" spans="1:24" ht="15.75" thickBot="1">
      <c r="A21" s="74"/>
      <c r="B21" s="74"/>
      <c r="C21" s="74"/>
      <c r="D21" s="74"/>
      <c r="E21" s="74"/>
      <c r="F21" s="74"/>
      <c r="G21" s="74"/>
      <c r="H21" s="74"/>
      <c r="I21" s="74"/>
      <c r="J21" s="18"/>
      <c r="K21" s="82"/>
      <c r="L21" s="82"/>
      <c r="M21" s="74"/>
      <c r="N21" s="74"/>
      <c r="O21" s="74"/>
      <c r="Q21" s="5" t="s">
        <v>27</v>
      </c>
      <c r="R21" s="74"/>
      <c r="S21" s="74"/>
      <c r="T21" s="37" t="s">
        <v>28</v>
      </c>
      <c r="U21" s="74"/>
      <c r="V21" s="37" t="s">
        <v>29</v>
      </c>
      <c r="W21" s="75"/>
      <c r="X21" s="3"/>
    </row>
    <row r="22" spans="1:24" ht="15">
      <c r="A22" s="74"/>
      <c r="B22" s="8" t="s">
        <v>30</v>
      </c>
      <c r="C22" s="47" t="s">
        <v>31</v>
      </c>
      <c r="D22" s="48" t="s">
        <v>32</v>
      </c>
      <c r="E22" s="49" t="s">
        <v>33</v>
      </c>
      <c r="F22" s="88"/>
      <c r="G22" s="89"/>
      <c r="H22" s="89"/>
      <c r="I22" s="89"/>
      <c r="J22" s="89" t="s">
        <v>26</v>
      </c>
      <c r="K22" s="89"/>
      <c r="L22" s="89"/>
      <c r="M22" s="89"/>
      <c r="N22" s="89"/>
      <c r="O22" s="90"/>
      <c r="Q22" s="5" t="s">
        <v>34</v>
      </c>
      <c r="R22" s="74"/>
      <c r="S22" s="74"/>
      <c r="T22" s="37" t="s">
        <v>28</v>
      </c>
      <c r="U22" s="74"/>
      <c r="V22" s="37" t="s">
        <v>35</v>
      </c>
      <c r="W22" s="75"/>
      <c r="X22" s="3"/>
    </row>
    <row r="23" spans="1:23" ht="15.75" thickBot="1">
      <c r="A23" s="74"/>
      <c r="B23" s="9" t="s">
        <v>36</v>
      </c>
      <c r="C23" s="50" t="s">
        <v>37</v>
      </c>
      <c r="D23" s="13" t="s">
        <v>38</v>
      </c>
      <c r="E23" s="51" t="s">
        <v>39</v>
      </c>
      <c r="F23" s="52">
        <f>H6</f>
        <v>6.75</v>
      </c>
      <c r="G23" s="53">
        <f>(F23+0.1)</f>
        <v>6.85</v>
      </c>
      <c r="H23" s="53">
        <f>(G23+0.1)</f>
        <v>6.949999999999999</v>
      </c>
      <c r="I23" s="53">
        <f>(H23+0.1)</f>
        <v>7.049999999999999</v>
      </c>
      <c r="J23" s="53">
        <f aca="true" t="shared" si="0" ref="J23:O23">(I23+0.1)</f>
        <v>7.149999999999999</v>
      </c>
      <c r="K23" s="53">
        <f t="shared" si="0"/>
        <v>7.249999999999998</v>
      </c>
      <c r="L23" s="53">
        <f t="shared" si="0"/>
        <v>7.349999999999998</v>
      </c>
      <c r="M23" s="53">
        <f t="shared" si="0"/>
        <v>7.4499999999999975</v>
      </c>
      <c r="N23" s="53">
        <f t="shared" si="0"/>
        <v>7.549999999999997</v>
      </c>
      <c r="O23" s="54">
        <f t="shared" si="0"/>
        <v>7.649999999999997</v>
      </c>
      <c r="Q23" s="46" t="s">
        <v>40</v>
      </c>
      <c r="R23" s="78"/>
      <c r="S23" s="78"/>
      <c r="T23" s="78"/>
      <c r="U23" s="78"/>
      <c r="V23" s="78"/>
      <c r="W23" s="79"/>
    </row>
    <row r="24" spans="1:24" ht="15">
      <c r="A24" s="74"/>
      <c r="B24" s="19">
        <v>15</v>
      </c>
      <c r="C24" s="67">
        <v>2000</v>
      </c>
      <c r="D24" s="20">
        <f aca="true" t="shared" si="1" ref="D24:D50">(B24-$H$3)*$H$9</f>
        <v>0</v>
      </c>
      <c r="E24" s="21">
        <f aca="true" t="shared" si="2" ref="E24:E32">(((100-D24)/100)*(C24))/56*$J$5</f>
        <v>35.714285714285715</v>
      </c>
      <c r="F24" s="55">
        <f>($E24*F$23)-(($Q59+$R59)*$E24)-$S59</f>
        <v>241.07142857142858</v>
      </c>
      <c r="G24" s="56">
        <f>($E24*G$23)-(($Q59+$R59)*$E24)-$S59</f>
        <v>244.64285714285714</v>
      </c>
      <c r="H24" s="57">
        <f>($E24*H$23)-(($Q59+$R59)*$E24)-$S59</f>
        <v>248.2142857142857</v>
      </c>
      <c r="I24" s="57">
        <f>($E24*I$23)-(($Q59+$R59)*$E24)-$S59</f>
        <v>251.78571428571425</v>
      </c>
      <c r="J24" s="55">
        <f>($E24*J$23)-(($Q59+$R59)*$E24)-$S59</f>
        <v>255.3571428571428</v>
      </c>
      <c r="K24" s="56">
        <f>($E24*K$23)-(($Q59+$R59)*$E24)-$S59</f>
        <v>258.9285714285714</v>
      </c>
      <c r="L24" s="57">
        <f>($E24*L$23)-(($Q59+$R59)*$E24)-$S59</f>
        <v>262.49999999999994</v>
      </c>
      <c r="M24" s="57">
        <f>($E24*M$23)-(($Q59+$R59)*$E24)-$S59</f>
        <v>266.0714285714285</v>
      </c>
      <c r="N24" s="55">
        <f>($E24*N$23)-(($Q59+$R59)*$E24)-$S59</f>
        <v>269.64285714285705</v>
      </c>
      <c r="O24" s="56">
        <f>($E24*O$23)-(($Q59+$R59)*$E24)-$S59</f>
        <v>273.2142857142856</v>
      </c>
      <c r="Q24" s="16" t="s">
        <v>10</v>
      </c>
      <c r="R24" s="72"/>
      <c r="S24" s="72"/>
      <c r="T24" s="72"/>
      <c r="U24" s="72"/>
      <c r="V24" s="72"/>
      <c r="W24" s="72"/>
      <c r="X24" s="7"/>
    </row>
    <row r="25" spans="1:24" ht="15">
      <c r="A25" s="74"/>
      <c r="B25" s="19">
        <v>16</v>
      </c>
      <c r="C25" s="68">
        <v>2000</v>
      </c>
      <c r="D25" s="20">
        <f t="shared" si="1"/>
        <v>1.176</v>
      </c>
      <c r="E25" s="22">
        <f t="shared" si="2"/>
        <v>35.294285714285714</v>
      </c>
      <c r="F25" s="58">
        <f>($E25*F$23)-(($Q60+$R60)*$E25)-$S60</f>
        <v>238.23642857142858</v>
      </c>
      <c r="G25" s="59">
        <f>($E25*G$23)-(($Q60+$R60)*$E25)-$S60</f>
        <v>241.76585714285713</v>
      </c>
      <c r="H25" s="10">
        <f>($E25*H$23)-(($Q60+$R60)*$E25)-$S60</f>
        <v>245.29528571428568</v>
      </c>
      <c r="I25" s="11">
        <f>($E25*I$23)-(($Q60+$R60)*$E25)-$S60</f>
        <v>248.82471428571424</v>
      </c>
      <c r="J25" s="60">
        <f>($E25*J$23)-(($Q60+$R60)*$E25)-$S60</f>
        <v>252.3541428571428</v>
      </c>
      <c r="K25" s="59">
        <f>($E25*K$23)-(($Q60+$R60)*$E25)-$S60</f>
        <v>255.88357142857137</v>
      </c>
      <c r="L25" s="10">
        <f>($E25*L$23)-(($Q60+$R60)*$E25)-$S60</f>
        <v>259.4129999999999</v>
      </c>
      <c r="M25" s="11">
        <f>($E25*M$23)-(($Q60+$R60)*$E25)-$S60</f>
        <v>262.9424285714285</v>
      </c>
      <c r="N25" s="60">
        <f>($E25*N$23)-(($Q60+$R60)*$E25)-$S60</f>
        <v>266.47185714285706</v>
      </c>
      <c r="O25" s="59">
        <f>($E25*O$23)-(($Q60+$R60)*$E25)-$S60</f>
        <v>270.0012857142856</v>
      </c>
      <c r="Q25" s="16" t="s">
        <v>41</v>
      </c>
      <c r="R25" s="72"/>
      <c r="S25" s="72"/>
      <c r="T25" s="72"/>
      <c r="U25" s="72"/>
      <c r="V25" s="72"/>
      <c r="W25" s="72"/>
      <c r="X25" s="7"/>
    </row>
    <row r="26" spans="1:24" ht="15">
      <c r="A26" s="78"/>
      <c r="B26" s="23">
        <f aca="true" t="shared" si="3" ref="B26:B54">+B25+1</f>
        <v>17</v>
      </c>
      <c r="C26" s="69">
        <v>2000</v>
      </c>
      <c r="D26" s="20">
        <f t="shared" si="1"/>
        <v>2.352</v>
      </c>
      <c r="E26" s="24">
        <f t="shared" si="2"/>
        <v>34.87428571428571</v>
      </c>
      <c r="F26" s="61">
        <f>($E26*F$23)-(($Q61+$R61)*$E26)-$S61</f>
        <v>235.40142857142857</v>
      </c>
      <c r="G26" s="62">
        <f>($E26*G$23)-(($Q61+$R61)*$E26)-$S61</f>
        <v>238.88885714285712</v>
      </c>
      <c r="H26" s="63">
        <f>($E26*H$23)-(($Q61+$R61)*$E26)-$S61</f>
        <v>242.37628571428567</v>
      </c>
      <c r="I26" s="64">
        <f>($E26*I$23)-(($Q61+$R61)*$E26)-$S61</f>
        <v>245.86371428571422</v>
      </c>
      <c r="J26" s="65">
        <f>($E26*J$23)-(($Q61+$R61)*$E26)-$S61</f>
        <v>249.3511428571428</v>
      </c>
      <c r="K26" s="62">
        <f>($E26*K$23)-(($Q61+$R61)*$E26)-$S61</f>
        <v>252.83857142857136</v>
      </c>
      <c r="L26" s="63">
        <f>($E26*L$23)-(($Q61+$R61)*$E26)-$S61</f>
        <v>256.3259999999999</v>
      </c>
      <c r="M26" s="64">
        <f>($E26*M$23)-(($Q61+$R61)*$E26)-$S61</f>
        <v>259.81342857142846</v>
      </c>
      <c r="N26" s="65">
        <f>($E26*N$23)-(($Q61+$R61)*$E26)-$S61</f>
        <v>263.300857142857</v>
      </c>
      <c r="O26" s="62">
        <f>($E26*O$23)-(($Q61+$R61)*$E26)-$S61</f>
        <v>266.78828571428556</v>
      </c>
      <c r="Q26" s="5" t="s">
        <v>42</v>
      </c>
      <c r="R26" s="71"/>
      <c r="S26" s="71"/>
      <c r="T26" s="6" t="s">
        <v>43</v>
      </c>
      <c r="U26" s="71"/>
      <c r="V26" s="6" t="s">
        <v>18</v>
      </c>
      <c r="W26" s="71"/>
      <c r="X26" s="7"/>
    </row>
    <row r="27" spans="1:24" ht="15">
      <c r="A27" s="74"/>
      <c r="B27" s="19">
        <f t="shared" si="3"/>
        <v>18</v>
      </c>
      <c r="C27" s="68">
        <v>2000</v>
      </c>
      <c r="D27" s="25">
        <f t="shared" si="1"/>
        <v>3.5279999999999996</v>
      </c>
      <c r="E27" s="40">
        <f t="shared" si="2"/>
        <v>34.45428571428571</v>
      </c>
      <c r="F27" s="58">
        <f>($E27*F$23)-(($Q62+$R62)*$E27)-$S62</f>
        <v>232.56642857142853</v>
      </c>
      <c r="G27" s="59">
        <f>($E27*G$23)-(($Q62+$R62)*$E27)-$S62</f>
        <v>236.0118571428571</v>
      </c>
      <c r="H27" s="10">
        <f>($E27*H$23)-(($Q62+$R62)*$E27)-$S62</f>
        <v>239.45728571428566</v>
      </c>
      <c r="I27" s="11">
        <f>($E27*I$23)-(($Q62+$R62)*$E27)-$S62</f>
        <v>242.9027142857142</v>
      </c>
      <c r="J27" s="60">
        <f>($E27*J$23)-(($Q62+$R62)*$E27)-$S62</f>
        <v>246.3481428571428</v>
      </c>
      <c r="K27" s="59">
        <f>($E27*K$23)-(($Q62+$R62)*$E27)-$S62</f>
        <v>249.79357142857134</v>
      </c>
      <c r="L27" s="10">
        <f>($E27*L$23)-(($Q62+$R62)*$E27)-$S62</f>
        <v>253.2389999999999</v>
      </c>
      <c r="M27" s="11">
        <f>($E27*M$23)-(($Q62+$R62)*$E27)-$S62</f>
        <v>256.68442857142844</v>
      </c>
      <c r="N27" s="60">
        <f>($E27*N$23)-(($Q62+$R62)*$E27)-$S62</f>
        <v>260.129857142857</v>
      </c>
      <c r="O27" s="59">
        <f>($E27*O$23)-(($Q62+$R62)*$E27)-$S62</f>
        <v>263.5752857142856</v>
      </c>
      <c r="Q27" s="16" t="s">
        <v>44</v>
      </c>
      <c r="R27" s="72"/>
      <c r="S27" s="72"/>
      <c r="T27" s="26" t="s">
        <v>45</v>
      </c>
      <c r="U27" s="72"/>
      <c r="V27" s="17" t="s">
        <v>46</v>
      </c>
      <c r="W27" s="72"/>
      <c r="X27" s="7"/>
    </row>
    <row r="28" spans="1:24" ht="15">
      <c r="A28" s="74"/>
      <c r="B28" s="19">
        <f t="shared" si="3"/>
        <v>19</v>
      </c>
      <c r="C28" s="68">
        <v>2000</v>
      </c>
      <c r="D28" s="20">
        <f t="shared" si="1"/>
        <v>4.704</v>
      </c>
      <c r="E28" s="22">
        <f t="shared" si="2"/>
        <v>34.034285714285716</v>
      </c>
      <c r="F28" s="58">
        <f>($E28*F$23)-(($Q63+$R63)*$E28)-$S63</f>
        <v>229.73142857142858</v>
      </c>
      <c r="G28" s="59">
        <f>($E28*G$23)-(($Q63+$R63)*$E28)-$S63</f>
        <v>233.13485714285713</v>
      </c>
      <c r="H28" s="10">
        <f>($E28*H$23)-(($Q63+$R63)*$E28)-$S63</f>
        <v>236.5382857142857</v>
      </c>
      <c r="I28" s="11">
        <f>($E28*I$23)-(($Q63+$R63)*$E28)-$S63</f>
        <v>239.94171428571426</v>
      </c>
      <c r="J28" s="60">
        <f>($E28*J$23)-(($Q63+$R63)*$E28)-$S63</f>
        <v>243.3451428571428</v>
      </c>
      <c r="K28" s="59">
        <f>($E28*K$23)-(($Q63+$R63)*$E28)-$S63</f>
        <v>246.74857142857138</v>
      </c>
      <c r="L28" s="10">
        <f>($E28*L$23)-(($Q63+$R63)*$E28)-$S63</f>
        <v>250.15199999999993</v>
      </c>
      <c r="M28" s="11">
        <f>($E28*M$23)-(($Q63+$R63)*$E28)-$S63</f>
        <v>253.5554285714285</v>
      </c>
      <c r="N28" s="60">
        <f>($E28*N$23)-(($Q63+$R63)*$E28)-$S63</f>
        <v>256.958857142857</v>
      </c>
      <c r="O28" s="59">
        <f>($E28*O$23)-(($Q63+$R63)*$E28)-$S63</f>
        <v>260.36228571428563</v>
      </c>
      <c r="Q28" s="5" t="s">
        <v>47</v>
      </c>
      <c r="R28" s="71"/>
      <c r="S28" s="71"/>
      <c r="T28" s="27" t="s">
        <v>48</v>
      </c>
      <c r="U28" s="71"/>
      <c r="V28" s="6" t="s">
        <v>49</v>
      </c>
      <c r="W28" s="71"/>
      <c r="X28" s="7"/>
    </row>
    <row r="29" spans="1:24" ht="15">
      <c r="A29" s="78"/>
      <c r="B29" s="23">
        <f t="shared" si="3"/>
        <v>20</v>
      </c>
      <c r="C29" s="69">
        <v>2000</v>
      </c>
      <c r="D29" s="28">
        <f t="shared" si="1"/>
        <v>5.88</v>
      </c>
      <c r="E29" s="24">
        <f t="shared" si="2"/>
        <v>33.614285714285714</v>
      </c>
      <c r="F29" s="61">
        <f>($E29*F$23)-(($Q64+$R64)*$E29)-$S64</f>
        <v>226.89642857142857</v>
      </c>
      <c r="G29" s="62">
        <f>($E29*G$23)-(($Q64+$R64)*$E29)-$S64</f>
        <v>230.25785714285712</v>
      </c>
      <c r="H29" s="63">
        <f>($E29*H$23)-(($Q64+$R64)*$E29)-$S64</f>
        <v>233.6192857142857</v>
      </c>
      <c r="I29" s="64">
        <f>($E29*I$23)-(($Q64+$R64)*$E29)-$S64</f>
        <v>236.98071428571424</v>
      </c>
      <c r="J29" s="65">
        <f>($E29*J$23)-(($Q64+$R64)*$E29)-$S64</f>
        <v>240.34214285714282</v>
      </c>
      <c r="K29" s="62">
        <f>($E29*K$23)-(($Q64+$R64)*$E29)-$S64</f>
        <v>243.70357142857137</v>
      </c>
      <c r="L29" s="63">
        <f>($E29*L$23)-(($Q64+$R64)*$E29)-$S64</f>
        <v>247.0649999999999</v>
      </c>
      <c r="M29" s="64">
        <f>($E29*M$23)-(($Q64+$R64)*$E29)-$S64</f>
        <v>250.4264285714285</v>
      </c>
      <c r="N29" s="65">
        <f>($E29*N$23)-(($Q64+$R64)*$E29)-$S64</f>
        <v>253.78785714285704</v>
      </c>
      <c r="O29" s="62">
        <f>($E29*O$23)-(($Q64+$R64)*$E29)-$S64</f>
        <v>257.1492857142856</v>
      </c>
      <c r="Q29" s="5" t="s">
        <v>50</v>
      </c>
      <c r="R29" s="71"/>
      <c r="S29" s="71"/>
      <c r="T29" s="27" t="s">
        <v>51</v>
      </c>
      <c r="U29" s="71"/>
      <c r="V29" s="6" t="s">
        <v>52</v>
      </c>
      <c r="W29" s="71"/>
      <c r="X29" s="7"/>
    </row>
    <row r="30" spans="1:24" ht="15">
      <c r="A30" s="74"/>
      <c r="B30" s="19">
        <f t="shared" si="3"/>
        <v>21</v>
      </c>
      <c r="C30" s="68">
        <v>2000</v>
      </c>
      <c r="D30" s="20">
        <f t="shared" si="1"/>
        <v>7.055999999999999</v>
      </c>
      <c r="E30" s="40">
        <f t="shared" si="2"/>
        <v>33.19428571428572</v>
      </c>
      <c r="F30" s="58">
        <f>($E30*F$23)-(($Q65+$R65)*$E30)-$S65</f>
        <v>224.0614285714286</v>
      </c>
      <c r="G30" s="59">
        <f>($E30*G$23)-(($Q65+$R65)*$E30)-$S65</f>
        <v>227.38085714285717</v>
      </c>
      <c r="H30" s="10">
        <f>($E30*H$23)-(($Q65+$R65)*$E30)-$S65</f>
        <v>230.7002857142857</v>
      </c>
      <c r="I30" s="11">
        <f>($E30*I$23)-(($Q65+$R65)*$E30)-$S65</f>
        <v>234.0197142857143</v>
      </c>
      <c r="J30" s="60">
        <f>($E30*J$23)-(($Q65+$R65)*$E30)-$S65</f>
        <v>237.33914285714283</v>
      </c>
      <c r="K30" s="59">
        <f>($E30*K$23)-(($Q65+$R65)*$E30)-$S65</f>
        <v>240.6585714285714</v>
      </c>
      <c r="L30" s="10">
        <f>($E30*L$23)-(($Q65+$R65)*$E30)-$S65</f>
        <v>243.97799999999995</v>
      </c>
      <c r="M30" s="11">
        <f>($E30*M$23)-(($Q65+$R65)*$E30)-$S65</f>
        <v>247.29742857142853</v>
      </c>
      <c r="N30" s="60">
        <f>($E30*N$23)-(($Q65+$R65)*$E30)-$S65</f>
        <v>250.6168571428571</v>
      </c>
      <c r="O30" s="59">
        <f>($E30*O$23)-(($Q65+$R65)*$E30)-$S65</f>
        <v>253.93628571428565</v>
      </c>
      <c r="Q30" s="5" t="s">
        <v>53</v>
      </c>
      <c r="R30" s="71"/>
      <c r="S30" s="71"/>
      <c r="T30" s="27" t="s">
        <v>54</v>
      </c>
      <c r="U30" s="71"/>
      <c r="V30" s="6" t="s">
        <v>55</v>
      </c>
      <c r="W30" s="71"/>
      <c r="X30" s="7"/>
    </row>
    <row r="31" spans="1:23" ht="15">
      <c r="A31" s="74"/>
      <c r="B31" s="19">
        <f t="shared" si="3"/>
        <v>22</v>
      </c>
      <c r="C31" s="68">
        <v>2000</v>
      </c>
      <c r="D31" s="20">
        <f t="shared" si="1"/>
        <v>8.232</v>
      </c>
      <c r="E31" s="22">
        <f t="shared" si="2"/>
        <v>32.77428571428572</v>
      </c>
      <c r="F31" s="58">
        <f>($E31*F$23)-(($Q66+$R66)*$E31)-$S66</f>
        <v>221.22642857142858</v>
      </c>
      <c r="G31" s="59">
        <f>($E31*G$23)-(($Q66+$R66)*$E31)-$S66</f>
        <v>224.50385714285716</v>
      </c>
      <c r="H31" s="10">
        <f>($E31*H$23)-(($Q66+$R66)*$E31)-$S66</f>
        <v>227.7812857142857</v>
      </c>
      <c r="I31" s="11">
        <f>($E31*I$23)-(($Q66+$R66)*$E31)-$S66</f>
        <v>231.05871428571427</v>
      </c>
      <c r="J31" s="60">
        <f>($E31*J$23)-(($Q66+$R66)*$E31)-$S66</f>
        <v>234.33614285714285</v>
      </c>
      <c r="K31" s="59">
        <f>($E31*K$23)-(($Q66+$R66)*$E31)-$S66</f>
        <v>237.6135714285714</v>
      </c>
      <c r="L31" s="10">
        <f>($E31*L$23)-(($Q66+$R66)*$E31)-$S66</f>
        <v>240.89099999999996</v>
      </c>
      <c r="M31" s="11">
        <f>($E31*M$23)-(($Q66+$R66)*$E31)-$S66</f>
        <v>244.1684285714285</v>
      </c>
      <c r="N31" s="60">
        <f>($E31*N$23)-(($Q66+$R66)*$E31)-$S66</f>
        <v>247.44585714285708</v>
      </c>
      <c r="O31" s="59">
        <f>($E31*O$23)-(($Q66+$R66)*$E31)-$S66</f>
        <v>250.72328571428562</v>
      </c>
      <c r="Q31" s="17" t="s">
        <v>56</v>
      </c>
      <c r="R31" s="72"/>
      <c r="S31" s="72"/>
      <c r="T31" s="72"/>
      <c r="U31" s="72"/>
      <c r="V31" s="72"/>
      <c r="W31" s="72"/>
    </row>
    <row r="32" spans="1:23" ht="15">
      <c r="A32" s="78"/>
      <c r="B32" s="23">
        <f t="shared" si="3"/>
        <v>23</v>
      </c>
      <c r="C32" s="69">
        <v>2000</v>
      </c>
      <c r="D32" s="28">
        <f t="shared" si="1"/>
        <v>9.408</v>
      </c>
      <c r="E32" s="24">
        <f t="shared" si="2"/>
        <v>32.354285714285716</v>
      </c>
      <c r="F32" s="61">
        <f>($E32*F$23)-(($Q67+$R67)*$E32)-$S67</f>
        <v>218.39142857142858</v>
      </c>
      <c r="G32" s="62">
        <f>($E32*G$23)-(($Q67+$R67)*$E32)-$S67</f>
        <v>221.62685714285715</v>
      </c>
      <c r="H32" s="63">
        <f>($E32*H$23)-(($Q67+$R67)*$E32)-$S67</f>
        <v>224.8622857142857</v>
      </c>
      <c r="I32" s="64">
        <f>($E32*I$23)-(($Q67+$R67)*$E32)-$S67</f>
        <v>228.09771428571426</v>
      </c>
      <c r="J32" s="65">
        <f>($E32*J$23)-(($Q67+$R67)*$E32)-$S67</f>
        <v>231.33314285714283</v>
      </c>
      <c r="K32" s="62">
        <f>($E32*K$23)-(($Q67+$R67)*$E32)-$S67</f>
        <v>234.56857142857137</v>
      </c>
      <c r="L32" s="63">
        <f>($E32*L$23)-(($Q67+$R67)*$E32)-$S67</f>
        <v>237.80399999999995</v>
      </c>
      <c r="M32" s="64">
        <f>($E32*M$23)-(($Q67+$R67)*$E32)-$S67</f>
        <v>241.03942857142852</v>
      </c>
      <c r="N32" s="65">
        <f>($E32*N$23)-(($Q67+$R67)*$E32)-$S67</f>
        <v>244.27485714285706</v>
      </c>
      <c r="O32" s="62">
        <f>($E32*O$23)-(($Q67+$R67)*$E32)-$S67</f>
        <v>247.51028571428563</v>
      </c>
      <c r="Q32" s="6" t="s">
        <v>57</v>
      </c>
      <c r="R32" s="71"/>
      <c r="S32" s="71"/>
      <c r="T32" s="71"/>
      <c r="U32" s="71"/>
      <c r="V32" s="71"/>
      <c r="W32" s="71"/>
    </row>
    <row r="33" spans="1:23" ht="15">
      <c r="A33" s="74"/>
      <c r="B33" s="19">
        <f t="shared" si="3"/>
        <v>24</v>
      </c>
      <c r="C33" s="68">
        <v>2000</v>
      </c>
      <c r="D33" s="20">
        <f t="shared" si="1"/>
        <v>10.584</v>
      </c>
      <c r="E33" s="40">
        <f aca="true" t="shared" si="4" ref="E33:E50">(((100-D33)/100)*(C33))/56*$J$5</f>
        <v>31.934285714285714</v>
      </c>
      <c r="F33" s="58">
        <f>($E33*F$23)-(($Q68+$R68)*$E33)-$S68</f>
        <v>215.55642857142857</v>
      </c>
      <c r="G33" s="59">
        <f>($E33*G$23)-(($Q68+$R68)*$E33)-$S68</f>
        <v>218.74985714285714</v>
      </c>
      <c r="H33" s="10">
        <f>($E33*H$23)-(($Q68+$R68)*$E33)-$S68</f>
        <v>221.94328571428568</v>
      </c>
      <c r="I33" s="11">
        <f>($E33*I$23)-(($Q68+$R68)*$E33)-$S68</f>
        <v>225.13671428571425</v>
      </c>
      <c r="J33" s="60">
        <f>($E33*J$23)-(($Q68+$R68)*$E33)-$S68</f>
        <v>228.33014285714282</v>
      </c>
      <c r="K33" s="59">
        <f>($E33*K$23)-(($Q68+$R68)*$E33)-$S68</f>
        <v>231.52357142857136</v>
      </c>
      <c r="L33" s="10">
        <f>($E33*L$23)-(($Q68+$R68)*$E33)-$S68</f>
        <v>234.71699999999993</v>
      </c>
      <c r="M33" s="11">
        <f>($E33*M$23)-(($Q68+$R68)*$E33)-$S68</f>
        <v>237.9104285714285</v>
      </c>
      <c r="N33" s="60">
        <f>($E33*N$23)-(($Q68+$R68)*$E33)-$S68</f>
        <v>241.10385714285704</v>
      </c>
      <c r="O33" s="59">
        <f>($E33*O$23)-(($Q68+$R68)*$E33)-$S68</f>
        <v>244.2972857142856</v>
      </c>
      <c r="Q33" s="71"/>
      <c r="R33" s="71"/>
      <c r="S33" s="71"/>
      <c r="T33" s="71"/>
      <c r="U33" s="71"/>
      <c r="V33" s="71"/>
      <c r="W33" s="71"/>
    </row>
    <row r="34" spans="1:23" ht="15">
      <c r="A34" s="74"/>
      <c r="B34" s="19">
        <f t="shared" si="3"/>
        <v>25</v>
      </c>
      <c r="C34" s="68">
        <v>2000</v>
      </c>
      <c r="D34" s="20">
        <f t="shared" si="1"/>
        <v>11.76</v>
      </c>
      <c r="E34" s="22">
        <f t="shared" si="4"/>
        <v>31.514285714285712</v>
      </c>
      <c r="F34" s="58">
        <f>($E34*F$23)-(($Q69+$R69)*$E34)-$S69</f>
        <v>212.72142857142856</v>
      </c>
      <c r="G34" s="59">
        <f>($E34*G$23)-(($Q69+$R69)*$E34)-$S69</f>
        <v>215.87285714285713</v>
      </c>
      <c r="H34" s="10">
        <f>($E34*H$23)-(($Q69+$R69)*$E34)-$S69</f>
        <v>219.02428571428567</v>
      </c>
      <c r="I34" s="11">
        <f>($E34*I$23)-(($Q69+$R69)*$E34)-$S69</f>
        <v>222.17571428571424</v>
      </c>
      <c r="J34" s="60">
        <f>($E34*J$23)-(($Q69+$R69)*$E34)-$S69</f>
        <v>225.3271428571428</v>
      </c>
      <c r="K34" s="59">
        <f>($E34*K$23)-(($Q69+$R69)*$E34)-$S69</f>
        <v>228.47857142857137</v>
      </c>
      <c r="L34" s="10">
        <f>($E34*L$23)-(($Q69+$R69)*$E34)-$S69</f>
        <v>231.6299999999999</v>
      </c>
      <c r="M34" s="11">
        <f>($E34*M$23)-(($Q69+$R69)*$E34)-$S69</f>
        <v>234.78142857142848</v>
      </c>
      <c r="N34" s="60">
        <f>($E34*N$23)-(($Q69+$R69)*$E34)-$S69</f>
        <v>237.93285714285705</v>
      </c>
      <c r="O34" s="59">
        <f>($E34*O$23)-(($Q69+$R69)*$E34)-$S69</f>
        <v>241.0842857142856</v>
      </c>
      <c r="Q34" s="6" t="s">
        <v>58</v>
      </c>
      <c r="R34" s="71"/>
      <c r="S34" s="71"/>
      <c r="T34" s="71"/>
      <c r="U34" s="71"/>
      <c r="V34" s="71"/>
      <c r="W34" s="71"/>
    </row>
    <row r="35" spans="1:23" ht="15">
      <c r="A35" s="78"/>
      <c r="B35" s="23">
        <f t="shared" si="3"/>
        <v>26</v>
      </c>
      <c r="C35" s="69">
        <v>2000</v>
      </c>
      <c r="D35" s="28">
        <f t="shared" si="1"/>
        <v>12.936</v>
      </c>
      <c r="E35" s="24">
        <f t="shared" si="4"/>
        <v>31.094285714285714</v>
      </c>
      <c r="F35" s="61">
        <f>($E35*F$23)-(($Q70+$R70)*$E35)-$S70</f>
        <v>209.88642857142858</v>
      </c>
      <c r="G35" s="62">
        <f>($E35*G$23)-(($Q70+$R70)*$E35)-$S70</f>
        <v>212.99585714285712</v>
      </c>
      <c r="H35" s="63">
        <f>($E35*H$23)-(($Q70+$R70)*$E35)-$S70</f>
        <v>216.10528571428569</v>
      </c>
      <c r="I35" s="64">
        <f>($E35*I$23)-(($Q70+$R70)*$E35)-$S70</f>
        <v>219.21471428571425</v>
      </c>
      <c r="J35" s="65">
        <f>($E35*J$23)-(($Q70+$R70)*$E35)-$S70</f>
        <v>222.32414285714282</v>
      </c>
      <c r="K35" s="62">
        <f>($E35*K$23)-(($Q70+$R70)*$E35)-$S70</f>
        <v>225.43357142857138</v>
      </c>
      <c r="L35" s="63">
        <f>($E35*L$23)-(($Q70+$R70)*$E35)-$S70</f>
        <v>228.54299999999992</v>
      </c>
      <c r="M35" s="64">
        <f>($E35*M$23)-(($Q70+$R70)*$E35)-$S70</f>
        <v>231.6524285714285</v>
      </c>
      <c r="N35" s="65">
        <f>($E35*N$23)-(($Q70+$R70)*$E35)-$S70</f>
        <v>234.76185714285705</v>
      </c>
      <c r="O35" s="62">
        <f>($E35*O$23)-(($Q70+$R70)*$E35)-$S70</f>
        <v>237.87128571428562</v>
      </c>
      <c r="Q35" s="16" t="s">
        <v>59</v>
      </c>
      <c r="R35" s="17" t="s">
        <v>60</v>
      </c>
      <c r="S35" s="17" t="s">
        <v>61</v>
      </c>
      <c r="T35" s="72"/>
      <c r="U35" s="73"/>
      <c r="V35" s="76"/>
      <c r="W35" s="71"/>
    </row>
    <row r="36" spans="1:23" ht="15">
      <c r="A36" s="74"/>
      <c r="B36" s="19">
        <f t="shared" si="3"/>
        <v>27</v>
      </c>
      <c r="C36" s="68">
        <v>2000</v>
      </c>
      <c r="D36" s="20">
        <f t="shared" si="1"/>
        <v>14.111999999999998</v>
      </c>
      <c r="E36" s="40">
        <f t="shared" si="4"/>
        <v>30.67428571428572</v>
      </c>
      <c r="F36" s="58">
        <f>($E36*F$23)-(($Q71+$R71)*$E36)-$S71</f>
        <v>207.0514285714286</v>
      </c>
      <c r="G36" s="59">
        <f>($E36*G$23)-(($Q71+$R71)*$E36)-$S71</f>
        <v>210.11885714285717</v>
      </c>
      <c r="H36" s="10">
        <f>($E36*H$23)-(($Q71+$R71)*$E36)-$S71</f>
        <v>213.18628571428573</v>
      </c>
      <c r="I36" s="11">
        <f>($E36*I$23)-(($Q71+$R71)*$E36)-$S71</f>
        <v>216.2537142857143</v>
      </c>
      <c r="J36" s="60">
        <f>($E36*J$23)-(($Q71+$R71)*$E36)-$S71</f>
        <v>219.32114285714286</v>
      </c>
      <c r="K36" s="59">
        <f>($E36*K$23)-(($Q71+$R71)*$E36)-$S71</f>
        <v>222.38857142857142</v>
      </c>
      <c r="L36" s="10">
        <f>($E36*L$23)-(($Q71+$R71)*$E36)-$S71</f>
        <v>225.45599999999996</v>
      </c>
      <c r="M36" s="11">
        <f>($E36*M$23)-(($Q71+$R71)*$E36)-$S71</f>
        <v>228.52342857142852</v>
      </c>
      <c r="N36" s="60">
        <f>($E36*N$23)-(($Q71+$R71)*$E36)-$S71</f>
        <v>231.5908571428571</v>
      </c>
      <c r="O36" s="59">
        <f>($E36*O$23)-(($Q71+$R71)*$E36)-$S71</f>
        <v>234.65828571428565</v>
      </c>
      <c r="Q36" s="5" t="s">
        <v>62</v>
      </c>
      <c r="R36" s="12" t="s">
        <v>63</v>
      </c>
      <c r="S36" s="37" t="s">
        <v>64</v>
      </c>
      <c r="T36" s="74"/>
      <c r="U36" s="75"/>
      <c r="V36" s="76"/>
      <c r="W36" s="71"/>
    </row>
    <row r="37" spans="1:23" ht="15">
      <c r="A37" s="74"/>
      <c r="B37" s="19">
        <f t="shared" si="3"/>
        <v>28</v>
      </c>
      <c r="C37" s="68">
        <v>2000</v>
      </c>
      <c r="D37" s="20">
        <f t="shared" si="1"/>
        <v>15.287999999999998</v>
      </c>
      <c r="E37" s="22">
        <f t="shared" si="4"/>
        <v>30.254285714285714</v>
      </c>
      <c r="F37" s="58">
        <f>($E37*F$23)-(($Q72+$R72)*$E37)-$S72</f>
        <v>204.21642857142857</v>
      </c>
      <c r="G37" s="59">
        <f>($E37*G$23)-(($Q72+$R72)*$E37)-$S72</f>
        <v>207.24185714285713</v>
      </c>
      <c r="H37" s="10">
        <f>($E37*H$23)-(($Q72+$R72)*$E37)-$S72</f>
        <v>210.2672857142857</v>
      </c>
      <c r="I37" s="11">
        <f>($E37*I$23)-(($Q72+$R72)*$E37)-$S72</f>
        <v>213.29271428571425</v>
      </c>
      <c r="J37" s="60">
        <f>($E37*J$23)-(($Q72+$R72)*$E37)-$S72</f>
        <v>216.31814285714282</v>
      </c>
      <c r="K37" s="59">
        <f>($E37*K$23)-(($Q72+$R72)*$E37)-$S72</f>
        <v>219.34357142857138</v>
      </c>
      <c r="L37" s="10">
        <f>($E37*L$23)-(($Q72+$R72)*$E37)-$S72</f>
        <v>222.36899999999994</v>
      </c>
      <c r="M37" s="11">
        <f>($E37*M$23)-(($Q72+$R72)*$E37)-$S72</f>
        <v>225.3944285714285</v>
      </c>
      <c r="N37" s="60">
        <f>($E37*N$23)-(($Q72+$R72)*$E37)-$S72</f>
        <v>228.41985714285707</v>
      </c>
      <c r="O37" s="59">
        <f>($E37*O$23)-(($Q72+$R72)*$E37)-$S72</f>
        <v>231.44528571428563</v>
      </c>
      <c r="Q37" s="30">
        <v>54</v>
      </c>
      <c r="R37" s="31">
        <v>100</v>
      </c>
      <c r="S37" s="32">
        <v>56</v>
      </c>
      <c r="T37" s="72"/>
      <c r="U37" s="73"/>
      <c r="V37" s="76"/>
      <c r="W37" s="71"/>
    </row>
    <row r="38" spans="1:23" ht="15">
      <c r="A38" s="78"/>
      <c r="B38" s="23">
        <f t="shared" si="3"/>
        <v>29</v>
      </c>
      <c r="C38" s="69">
        <v>2000</v>
      </c>
      <c r="D38" s="28">
        <f t="shared" si="1"/>
        <v>16.464</v>
      </c>
      <c r="E38" s="24">
        <f t="shared" si="4"/>
        <v>29.834285714285716</v>
      </c>
      <c r="F38" s="61">
        <f>($E38*F$23)-(($Q73+$R73)*$E38)-$S73</f>
        <v>201.3814285714286</v>
      </c>
      <c r="G38" s="62">
        <f>($E38*G$23)-(($Q73+$R73)*$E38)-$S73</f>
        <v>204.36485714285715</v>
      </c>
      <c r="H38" s="63">
        <f>($E38*H$23)-(($Q73+$R73)*$E38)-$S73</f>
        <v>207.3482857142857</v>
      </c>
      <c r="I38" s="64">
        <f>($E38*I$23)-(($Q73+$R73)*$E38)-$S73</f>
        <v>210.33171428571427</v>
      </c>
      <c r="J38" s="65">
        <f>($E38*J$23)-(($Q73+$R73)*$E38)-$S73</f>
        <v>213.31514285714283</v>
      </c>
      <c r="K38" s="62">
        <f>($E38*K$23)-(($Q73+$R73)*$E38)-$S73</f>
        <v>216.2985714285714</v>
      </c>
      <c r="L38" s="63">
        <f>($E38*L$23)-(($Q73+$R73)*$E38)-$S73</f>
        <v>219.28199999999995</v>
      </c>
      <c r="M38" s="64">
        <f>($E38*M$23)-(($Q73+$R73)*$E38)-$S73</f>
        <v>222.26542857142852</v>
      </c>
      <c r="N38" s="65">
        <f>($E38*N$23)-(($Q73+$R73)*$E38)-$S73</f>
        <v>225.24885714285708</v>
      </c>
      <c r="O38" s="62">
        <f>($E38*O$23)-(($Q73+$R73)*$E38)-$S73</f>
        <v>228.23228571428564</v>
      </c>
      <c r="Q38" s="33">
        <v>53</v>
      </c>
      <c r="R38" s="19">
        <v>99.7</v>
      </c>
      <c r="S38" s="42">
        <v>56.2</v>
      </c>
      <c r="T38" s="74"/>
      <c r="U38" s="75"/>
      <c r="V38" s="76"/>
      <c r="W38" s="71"/>
    </row>
    <row r="39" spans="1:23" ht="15">
      <c r="A39" s="74"/>
      <c r="B39" s="19">
        <f t="shared" si="3"/>
        <v>30</v>
      </c>
      <c r="C39" s="68">
        <v>2000</v>
      </c>
      <c r="D39" s="20">
        <f t="shared" si="1"/>
        <v>17.64</v>
      </c>
      <c r="E39" s="40">
        <f t="shared" si="4"/>
        <v>29.414285714285715</v>
      </c>
      <c r="F39" s="58">
        <f>($E39*F$23)-(($Q74+$R74)*$E39)-$S74</f>
        <v>198.54642857142858</v>
      </c>
      <c r="G39" s="59">
        <f>($E39*G$23)-(($Q74+$R74)*$E39)-$S74</f>
        <v>201.48785714285714</v>
      </c>
      <c r="H39" s="10">
        <f>($E39*H$23)-(($Q74+$R74)*$E39)-$S74</f>
        <v>204.4292857142857</v>
      </c>
      <c r="I39" s="11">
        <f>($E39*I$23)-(($Q74+$R74)*$E39)-$S74</f>
        <v>207.37071428571426</v>
      </c>
      <c r="J39" s="60">
        <f>($E39*J$23)-(($Q74+$R74)*$E39)-$S74</f>
        <v>210.31214285714282</v>
      </c>
      <c r="K39" s="59">
        <f>($E39*K$23)-(($Q74+$R74)*$E39)-$S74</f>
        <v>213.25357142857138</v>
      </c>
      <c r="L39" s="10">
        <f>($E39*L$23)-(($Q74+$R74)*$E39)-$S74</f>
        <v>216.19499999999994</v>
      </c>
      <c r="M39" s="11">
        <f>($E39*M$23)-(($Q74+$R74)*$E39)-$S74</f>
        <v>219.1364285714285</v>
      </c>
      <c r="N39" s="60">
        <f>($E39*N$23)-(($Q74+$R74)*$E39)-$S74</f>
        <v>222.07785714285706</v>
      </c>
      <c r="O39" s="59">
        <f>($E39*O$23)-(($Q74+$R74)*$E39)-$S74</f>
        <v>225.01928571428562</v>
      </c>
      <c r="Q39" s="33">
        <v>52</v>
      </c>
      <c r="R39" s="19">
        <v>99.4</v>
      </c>
      <c r="S39" s="42">
        <v>56.4</v>
      </c>
      <c r="T39" s="74"/>
      <c r="U39" s="75"/>
      <c r="V39" s="76"/>
      <c r="W39" s="71"/>
    </row>
    <row r="40" spans="1:23" ht="15">
      <c r="A40" s="74"/>
      <c r="B40" s="19">
        <f t="shared" si="3"/>
        <v>31</v>
      </c>
      <c r="C40" s="68">
        <v>2000</v>
      </c>
      <c r="D40" s="20">
        <f t="shared" si="1"/>
        <v>18.816</v>
      </c>
      <c r="E40" s="22">
        <f t="shared" si="4"/>
        <v>28.994285714285716</v>
      </c>
      <c r="F40" s="58">
        <f>($E40*F$23)-(($Q75+$R75)*$E40)-$S75</f>
        <v>195.7114285714286</v>
      </c>
      <c r="G40" s="59">
        <f>($E40*G$23)-(($Q75+$R75)*$E40)-$S75</f>
        <v>198.61085714285716</v>
      </c>
      <c r="H40" s="10">
        <f>($E40*H$23)-(($Q75+$R75)*$E40)-$S75</f>
        <v>201.51028571428571</v>
      </c>
      <c r="I40" s="11">
        <f>($E40*I$23)-(($Q75+$R75)*$E40)-$S75</f>
        <v>204.40971428571427</v>
      </c>
      <c r="J40" s="60">
        <f>($E40*J$23)-(($Q75+$R75)*$E40)-$S75</f>
        <v>207.30914285714283</v>
      </c>
      <c r="K40" s="59">
        <f>($E40*K$23)-(($Q75+$R75)*$E40)-$S75</f>
        <v>210.2085714285714</v>
      </c>
      <c r="L40" s="10">
        <f>($E40*L$23)-(($Q75+$R75)*$E40)-$S75</f>
        <v>213.10799999999995</v>
      </c>
      <c r="M40" s="11">
        <f>($E40*M$23)-(($Q75+$R75)*$E40)-$S75</f>
        <v>216.0074285714285</v>
      </c>
      <c r="N40" s="60">
        <f>($E40*N$23)-(($Q75+$R75)*$E40)-$S75</f>
        <v>218.90685714285706</v>
      </c>
      <c r="O40" s="59">
        <f>($E40*O$23)-(($Q75+$R75)*$E40)-$S75</f>
        <v>221.80628571428565</v>
      </c>
      <c r="Q40" s="33">
        <v>51</v>
      </c>
      <c r="R40" s="19">
        <v>99</v>
      </c>
      <c r="S40" s="42">
        <v>56.6</v>
      </c>
      <c r="T40" s="74"/>
      <c r="U40" s="75"/>
      <c r="V40" s="76"/>
      <c r="W40" s="71"/>
    </row>
    <row r="41" spans="1:23" ht="15">
      <c r="A41" s="78"/>
      <c r="B41" s="23">
        <f t="shared" si="3"/>
        <v>32</v>
      </c>
      <c r="C41" s="69">
        <v>2000</v>
      </c>
      <c r="D41" s="28">
        <f t="shared" si="1"/>
        <v>19.991999999999997</v>
      </c>
      <c r="E41" s="24">
        <f t="shared" si="4"/>
        <v>28.57428571428572</v>
      </c>
      <c r="F41" s="61">
        <f>($E41*F$23)-(($Q76+$R76)*$E41)-$S76</f>
        <v>192.8764285714286</v>
      </c>
      <c r="G41" s="62">
        <f>($E41*G$23)-(($Q76+$R76)*$E41)-$S76</f>
        <v>195.73385714285715</v>
      </c>
      <c r="H41" s="63">
        <f>($E41*H$23)-(($Q76+$R76)*$E41)-$S76</f>
        <v>198.59128571428573</v>
      </c>
      <c r="I41" s="64">
        <f>($E41*I$23)-(($Q76+$R76)*$E41)-$S76</f>
        <v>201.4487142857143</v>
      </c>
      <c r="J41" s="65">
        <f>($E41*J$23)-(($Q76+$R76)*$E41)-$S76</f>
        <v>204.30614285714285</v>
      </c>
      <c r="K41" s="62">
        <f>($E41*K$23)-(($Q76+$R76)*$E41)-$S76</f>
        <v>207.1635714285714</v>
      </c>
      <c r="L41" s="63">
        <f>($E41*L$23)-(($Q76+$R76)*$E41)-$S76</f>
        <v>210.02099999999996</v>
      </c>
      <c r="M41" s="64">
        <f>($E41*M$23)-(($Q76+$R76)*$E41)-$S76</f>
        <v>212.87842857142854</v>
      </c>
      <c r="N41" s="65">
        <f>($E41*N$23)-(($Q76+$R76)*$E41)-$S76</f>
        <v>215.7358571428571</v>
      </c>
      <c r="O41" s="62">
        <f>($E41*O$23)-(($Q76+$R76)*$E41)-$S76</f>
        <v>218.59328571428566</v>
      </c>
      <c r="Q41" s="33">
        <v>50</v>
      </c>
      <c r="R41" s="19">
        <v>98.7</v>
      </c>
      <c r="S41" s="42">
        <v>56.7</v>
      </c>
      <c r="T41" s="74"/>
      <c r="U41" s="75"/>
      <c r="V41" s="76"/>
      <c r="W41" s="71"/>
    </row>
    <row r="42" spans="1:23" ht="15">
      <c r="A42" s="74"/>
      <c r="B42" s="19">
        <f t="shared" si="3"/>
        <v>33</v>
      </c>
      <c r="C42" s="68">
        <v>2000</v>
      </c>
      <c r="D42" s="20">
        <f t="shared" si="1"/>
        <v>21.168</v>
      </c>
      <c r="E42" s="40">
        <f t="shared" si="4"/>
        <v>28.154285714285713</v>
      </c>
      <c r="F42" s="58">
        <f>($E42*F$23)-(($Q77+$R77)*$E42)-$S77</f>
        <v>190.04142857142855</v>
      </c>
      <c r="G42" s="59">
        <f>($E42*G$23)-(($Q77+$R77)*$E42)-$S77</f>
        <v>192.85685714285714</v>
      </c>
      <c r="H42" s="10">
        <f>($E42*H$23)-(($Q77+$R77)*$E42)-$S77</f>
        <v>195.6722857142857</v>
      </c>
      <c r="I42" s="11">
        <f>($E42*I$23)-(($Q77+$R77)*$E42)-$S77</f>
        <v>198.48771428571425</v>
      </c>
      <c r="J42" s="60">
        <f>($E42*J$23)-(($Q77+$R77)*$E42)-$S77</f>
        <v>201.3031428571428</v>
      </c>
      <c r="K42" s="59">
        <f>($E42*K$23)-(($Q77+$R77)*$E42)-$S77</f>
        <v>204.11857142857136</v>
      </c>
      <c r="L42" s="10">
        <f>($E42*L$23)-(($Q77+$R77)*$E42)-$S77</f>
        <v>206.93399999999994</v>
      </c>
      <c r="M42" s="11">
        <f>($E42*M$23)-(($Q77+$R77)*$E42)-$S77</f>
        <v>209.7494285714285</v>
      </c>
      <c r="N42" s="60">
        <f>($E42*N$23)-(($Q77+$R77)*$E42)-$S77</f>
        <v>212.56485714285705</v>
      </c>
      <c r="O42" s="59">
        <f>($E42*O$23)-(($Q77+$R77)*$E42)-$S77</f>
        <v>215.3802857142856</v>
      </c>
      <c r="Q42" s="33">
        <v>49</v>
      </c>
      <c r="R42" s="19">
        <v>98.4</v>
      </c>
      <c r="S42" s="42">
        <v>56.9</v>
      </c>
      <c r="T42" s="74"/>
      <c r="U42" s="75"/>
      <c r="V42" s="76"/>
      <c r="W42" s="71"/>
    </row>
    <row r="43" spans="1:23" ht="15">
      <c r="A43" s="74"/>
      <c r="B43" s="19">
        <f t="shared" si="3"/>
        <v>34</v>
      </c>
      <c r="C43" s="68">
        <v>2000</v>
      </c>
      <c r="D43" s="20">
        <f t="shared" si="1"/>
        <v>22.343999999999998</v>
      </c>
      <c r="E43" s="22">
        <f t="shared" si="4"/>
        <v>27.734285714285715</v>
      </c>
      <c r="F43" s="58">
        <f>($E43*F$23)-(($Q78+$R78)*$E43)-$S78</f>
        <v>187.20642857142857</v>
      </c>
      <c r="G43" s="59">
        <f>($E43*G$23)-(($Q78+$R78)*$E43)-$S78</f>
        <v>189.97985714285713</v>
      </c>
      <c r="H43" s="10">
        <f>($E43*H$23)-(($Q78+$R78)*$E43)-$S78</f>
        <v>192.7532857142857</v>
      </c>
      <c r="I43" s="11">
        <f>($E43*I$23)-(($Q78+$R78)*$E43)-$S78</f>
        <v>195.52671428571426</v>
      </c>
      <c r="J43" s="60">
        <f>($E43*J$23)-(($Q78+$R78)*$E43)-$S78</f>
        <v>198.30014285714282</v>
      </c>
      <c r="K43" s="59">
        <f>($E43*K$23)-(($Q78+$R78)*$E43)-$S78</f>
        <v>201.07357142857137</v>
      </c>
      <c r="L43" s="10">
        <f>($E43*L$23)-(($Q78+$R78)*$E43)-$S78</f>
        <v>203.84699999999995</v>
      </c>
      <c r="M43" s="11">
        <f>($E43*M$23)-(($Q78+$R78)*$E43)-$S78</f>
        <v>206.6204285714285</v>
      </c>
      <c r="N43" s="60">
        <f>($E43*N$23)-(($Q78+$R78)*$E43)-$S78</f>
        <v>209.39385714285706</v>
      </c>
      <c r="O43" s="59">
        <f>($E43*O$23)-(($Q78+$R78)*$E43)-$S78</f>
        <v>212.16728571428564</v>
      </c>
      <c r="Q43" s="33">
        <v>48</v>
      </c>
      <c r="R43" s="19">
        <v>98.1</v>
      </c>
      <c r="S43" s="42">
        <v>57.1</v>
      </c>
      <c r="T43" s="74"/>
      <c r="U43" s="75"/>
      <c r="V43" s="76"/>
      <c r="W43" s="71"/>
    </row>
    <row r="44" spans="1:23" ht="15">
      <c r="A44" s="78"/>
      <c r="B44" s="23">
        <f t="shared" si="3"/>
        <v>35</v>
      </c>
      <c r="C44" s="69">
        <v>2000</v>
      </c>
      <c r="D44" s="28">
        <f t="shared" si="1"/>
        <v>23.52</v>
      </c>
      <c r="E44" s="24">
        <f t="shared" si="4"/>
        <v>27.314285714285717</v>
      </c>
      <c r="F44" s="61">
        <f>($E44*F$23)-(($Q79+$R79)*$E44)-$S79</f>
        <v>184.3714285714286</v>
      </c>
      <c r="G44" s="62">
        <f>($E44*G$23)-(($Q79+$R79)*$E44)-$S79</f>
        <v>187.10285714285715</v>
      </c>
      <c r="H44" s="63">
        <f>($E44*H$23)-(($Q79+$R79)*$E44)-$S79</f>
        <v>189.8342857142857</v>
      </c>
      <c r="I44" s="64">
        <f>($E44*I$23)-(($Q79+$R79)*$E44)-$S79</f>
        <v>192.56571428571428</v>
      </c>
      <c r="J44" s="65">
        <f>($E44*J$23)-(($Q79+$R79)*$E44)-$S79</f>
        <v>195.29714285714283</v>
      </c>
      <c r="K44" s="62">
        <f>($E44*K$23)-(($Q79+$R79)*$E44)-$S79</f>
        <v>198.0285714285714</v>
      </c>
      <c r="L44" s="63">
        <f>($E44*L$23)-(($Q79+$R79)*$E44)-$S79</f>
        <v>200.75999999999996</v>
      </c>
      <c r="M44" s="64">
        <f>($E44*M$23)-(($Q79+$R79)*$E44)-$S79</f>
        <v>203.49142857142851</v>
      </c>
      <c r="N44" s="65">
        <f>($E44*N$23)-(($Q79+$R79)*$E44)-$S79</f>
        <v>206.2228571428571</v>
      </c>
      <c r="O44" s="62">
        <f>($E44*O$23)-(($Q79+$R79)*$E44)-$S79</f>
        <v>208.95428571428565</v>
      </c>
      <c r="Q44" s="33">
        <v>47</v>
      </c>
      <c r="R44" s="19">
        <v>97.8</v>
      </c>
      <c r="S44" s="42">
        <v>57.3</v>
      </c>
      <c r="T44" s="74"/>
      <c r="U44" s="75"/>
      <c r="V44" s="76"/>
      <c r="W44" s="71"/>
    </row>
    <row r="45" spans="1:23" ht="15">
      <c r="A45" s="74"/>
      <c r="B45" s="19">
        <f t="shared" si="3"/>
        <v>36</v>
      </c>
      <c r="C45" s="68">
        <v>2000</v>
      </c>
      <c r="D45" s="20">
        <f t="shared" si="1"/>
        <v>24.695999999999998</v>
      </c>
      <c r="E45" s="40">
        <f t="shared" si="4"/>
        <v>26.89428571428572</v>
      </c>
      <c r="F45" s="58">
        <f>($E45*F$23)-(($Q80+$R80)*$E45)-$S80</f>
        <v>181.5364285714286</v>
      </c>
      <c r="G45" s="59">
        <f>($E45*G$23)-(($Q80+$R80)*$E45)-$S80</f>
        <v>184.22585714285717</v>
      </c>
      <c r="H45" s="10">
        <f>($E45*H$23)-(($Q80+$R80)*$E45)-$S80</f>
        <v>186.91528571428572</v>
      </c>
      <c r="I45" s="11">
        <f>($E45*I$23)-(($Q80+$R80)*$E45)-$S80</f>
        <v>189.6047142857143</v>
      </c>
      <c r="J45" s="60">
        <f>($E45*J$23)-(($Q80+$R80)*$E45)-$S80</f>
        <v>192.29414285714284</v>
      </c>
      <c r="K45" s="59">
        <f>($E45*K$23)-(($Q80+$R80)*$E45)-$S80</f>
        <v>194.98357142857142</v>
      </c>
      <c r="L45" s="10">
        <f>($E45*L$23)-(($Q80+$R80)*$E45)-$S80</f>
        <v>197.67299999999997</v>
      </c>
      <c r="M45" s="11">
        <f>($E45*M$23)-(($Q80+$R80)*$E45)-$S80</f>
        <v>200.36242857142852</v>
      </c>
      <c r="N45" s="60">
        <f>($E45*N$23)-(($Q80+$R80)*$E45)-$S80</f>
        <v>203.0518571428571</v>
      </c>
      <c r="O45" s="59">
        <f>($E45*O$23)-(($Q80+$R80)*$E45)-$S80</f>
        <v>205.74128571428565</v>
      </c>
      <c r="Q45" s="33">
        <v>46</v>
      </c>
      <c r="R45" s="19">
        <v>97.4</v>
      </c>
      <c r="S45" s="42">
        <v>57.5</v>
      </c>
      <c r="T45" s="74"/>
      <c r="U45" s="75"/>
      <c r="V45" s="76"/>
      <c r="W45" s="71"/>
    </row>
    <row r="46" spans="1:23" ht="15">
      <c r="A46" s="74"/>
      <c r="B46" s="19">
        <f t="shared" si="3"/>
        <v>37</v>
      </c>
      <c r="C46" s="68">
        <v>2000</v>
      </c>
      <c r="D46" s="20">
        <f t="shared" si="1"/>
        <v>25.872</v>
      </c>
      <c r="E46" s="22">
        <f t="shared" si="4"/>
        <v>26.474285714285717</v>
      </c>
      <c r="F46" s="58">
        <f>($E46*F$23)-(($Q81+$R81)*$E46)-$S81</f>
        <v>178.70142857142858</v>
      </c>
      <c r="G46" s="59">
        <f>($E46*G$23)-(($Q81+$R81)*$E46)-$S81</f>
        <v>181.34885714285716</v>
      </c>
      <c r="H46" s="10">
        <f>($E46*H$23)-(($Q81+$R81)*$E46)-$S81</f>
        <v>183.9962857142857</v>
      </c>
      <c r="I46" s="11">
        <f>($E46*I$23)-(($Q81+$R81)*$E46)-$S81</f>
        <v>186.64371428571428</v>
      </c>
      <c r="J46" s="60">
        <f>($E46*J$23)-(($Q81+$R81)*$E46)-$S81</f>
        <v>189.29114285714283</v>
      </c>
      <c r="K46" s="59">
        <f>($E46*K$23)-(($Q81+$R81)*$E46)-$S81</f>
        <v>191.9385714285714</v>
      </c>
      <c r="L46" s="10">
        <f>($E46*L$23)-(($Q81+$R81)*$E46)-$S81</f>
        <v>194.58599999999996</v>
      </c>
      <c r="M46" s="11">
        <f>($E46*M$23)-(($Q81+$R81)*$E46)-$S81</f>
        <v>197.23342857142853</v>
      </c>
      <c r="N46" s="60">
        <f>($E46*N$23)-(($Q81+$R81)*$E46)-$S81</f>
        <v>199.88085714285708</v>
      </c>
      <c r="O46" s="59">
        <f>($E46*O$23)-(($Q81+$R81)*$E46)-$S81</f>
        <v>202.52828571428566</v>
      </c>
      <c r="Q46" s="33">
        <v>45</v>
      </c>
      <c r="R46" s="19">
        <v>97.1</v>
      </c>
      <c r="S46" s="42">
        <v>57.7</v>
      </c>
      <c r="T46" s="74"/>
      <c r="U46" s="75"/>
      <c r="V46" s="76"/>
      <c r="W46" s="71"/>
    </row>
    <row r="47" spans="1:23" ht="15">
      <c r="A47" s="78"/>
      <c r="B47" s="23">
        <f t="shared" si="3"/>
        <v>38</v>
      </c>
      <c r="C47" s="69">
        <v>2000</v>
      </c>
      <c r="D47" s="28">
        <f t="shared" si="1"/>
        <v>27.048</v>
      </c>
      <c r="E47" s="24">
        <f t="shared" si="4"/>
        <v>26.054285714285715</v>
      </c>
      <c r="F47" s="61">
        <f>($E47*F$23)-(($Q82+$R82)*$E47)-$S82</f>
        <v>175.86642857142857</v>
      </c>
      <c r="G47" s="62">
        <f>($E47*G$23)-(($Q82+$R82)*$E47)-$S82</f>
        <v>178.47185714285715</v>
      </c>
      <c r="H47" s="63">
        <f>($E47*H$23)-(($Q82+$R82)*$E47)-$S82</f>
        <v>181.0772857142857</v>
      </c>
      <c r="I47" s="64">
        <f>($E47*I$23)-(($Q82+$R82)*$E47)-$S82</f>
        <v>183.68271428571427</v>
      </c>
      <c r="J47" s="65">
        <f>($E47*J$23)-(($Q82+$R82)*$E47)-$S82</f>
        <v>186.28814285714282</v>
      </c>
      <c r="K47" s="62">
        <f>($E47*K$23)-(($Q82+$R82)*$E47)-$S82</f>
        <v>188.8935714285714</v>
      </c>
      <c r="L47" s="63">
        <f>($E47*L$23)-(($Q82+$R82)*$E47)-$S82</f>
        <v>191.49899999999994</v>
      </c>
      <c r="M47" s="64">
        <f>($E47*M$23)-(($Q82+$R82)*$E47)-$S82</f>
        <v>194.1044285714285</v>
      </c>
      <c r="N47" s="65">
        <f>($E47*N$23)-(($Q82+$R82)*$E47)-$S82</f>
        <v>196.7098571428571</v>
      </c>
      <c r="O47" s="62">
        <f>($E47*O$23)-(($Q82+$R82)*$E47)-$S82</f>
        <v>199.31528571428564</v>
      </c>
      <c r="Q47" s="33">
        <v>44</v>
      </c>
      <c r="R47" s="19">
        <v>96.8</v>
      </c>
      <c r="S47" s="42">
        <v>57.9</v>
      </c>
      <c r="T47" s="74"/>
      <c r="U47" s="75"/>
      <c r="V47" s="76"/>
      <c r="W47" s="71"/>
    </row>
    <row r="48" spans="1:23" ht="15">
      <c r="A48" s="74"/>
      <c r="B48" s="19">
        <f t="shared" si="3"/>
        <v>39</v>
      </c>
      <c r="C48" s="68">
        <v>2000</v>
      </c>
      <c r="D48" s="20">
        <f t="shared" si="1"/>
        <v>28.223999999999997</v>
      </c>
      <c r="E48" s="40">
        <f t="shared" si="4"/>
        <v>25.634285714285717</v>
      </c>
      <c r="F48" s="58">
        <f>($E48*F$23)-(($Q83+$R83)*$E48)-$S83</f>
        <v>173.0314285714286</v>
      </c>
      <c r="G48" s="59">
        <f>($E48*G$23)-(($Q83+$R83)*$E48)-$S83</f>
        <v>175.59485714285717</v>
      </c>
      <c r="H48" s="10">
        <f>($E48*H$23)-(($Q83+$R83)*$E48)-$S83</f>
        <v>178.1582857142857</v>
      </c>
      <c r="I48" s="11">
        <f>($E48*I$23)-(($Q83+$R83)*$E48)-$S83</f>
        <v>180.72171428571428</v>
      </c>
      <c r="J48" s="60">
        <f>($E48*J$23)-(($Q83+$R83)*$E48)-$S83</f>
        <v>183.28514285714283</v>
      </c>
      <c r="K48" s="59">
        <f>($E48*K$23)-(($Q83+$R83)*$E48)-$S83</f>
        <v>185.8485714285714</v>
      </c>
      <c r="L48" s="10">
        <f>($E48*L$23)-(($Q83+$R83)*$E48)-$S83</f>
        <v>188.41199999999998</v>
      </c>
      <c r="M48" s="11">
        <f>($E48*M$23)-(($Q83+$R83)*$E48)-$S83</f>
        <v>190.97542857142852</v>
      </c>
      <c r="N48" s="60">
        <f>($E48*N$23)-(($Q83+$R83)*$E48)-$S83</f>
        <v>193.5388571428571</v>
      </c>
      <c r="O48" s="59">
        <f>($E48*O$23)-(($Q83+$R83)*$E48)-$S83</f>
        <v>196.10228571428564</v>
      </c>
      <c r="Q48" s="43">
        <v>43</v>
      </c>
      <c r="R48" s="23">
        <v>96.5</v>
      </c>
      <c r="S48" s="44">
        <v>58</v>
      </c>
      <c r="T48" s="78"/>
      <c r="U48" s="79"/>
      <c r="V48" s="76"/>
      <c r="W48" s="71"/>
    </row>
    <row r="49" spans="1:15" ht="15">
      <c r="A49" s="74"/>
      <c r="B49" s="19">
        <f t="shared" si="3"/>
        <v>40</v>
      </c>
      <c r="C49" s="68">
        <v>2000</v>
      </c>
      <c r="D49" s="20">
        <f t="shared" si="1"/>
        <v>29.4</v>
      </c>
      <c r="E49" s="22">
        <f t="shared" si="4"/>
        <v>25.214285714285715</v>
      </c>
      <c r="F49" s="58">
        <f>($E49*F$23)-(($Q84+$R84)*$E49)-$S84</f>
        <v>170.19642857142858</v>
      </c>
      <c r="G49" s="59">
        <f>($E49*G$23)-(($Q84+$R84)*$E49)-$S84</f>
        <v>172.71785714285713</v>
      </c>
      <c r="H49" s="10">
        <f>($E49*H$23)-(($Q84+$R84)*$E49)-$S84</f>
        <v>175.2392857142857</v>
      </c>
      <c r="I49" s="11">
        <f>($E49*I$23)-(($Q84+$R84)*$E49)-$S84</f>
        <v>177.76071428571427</v>
      </c>
      <c r="J49" s="60">
        <f>($E49*J$23)-(($Q84+$R84)*$E49)-$S84</f>
        <v>180.28214285714282</v>
      </c>
      <c r="K49" s="59">
        <f>($E49*K$23)-(($Q84+$R84)*$E49)-$S84</f>
        <v>182.8035714285714</v>
      </c>
      <c r="L49" s="10">
        <f>($E49*L$23)-(($Q84+$R84)*$E49)-$S84</f>
        <v>185.32499999999996</v>
      </c>
      <c r="M49" s="11">
        <f>($E49*M$23)-(($Q84+$R84)*$E49)-$S84</f>
        <v>187.8464285714285</v>
      </c>
      <c r="N49" s="60">
        <f>($E49*N$23)-(($Q84+$R84)*$E49)-$S84</f>
        <v>190.36785714285708</v>
      </c>
      <c r="O49" s="59">
        <f>($E49*O$23)-(($Q84+$R84)*$E49)-$S84</f>
        <v>192.88928571428565</v>
      </c>
    </row>
    <row r="50" spans="1:15" ht="15">
      <c r="A50" s="78"/>
      <c r="B50" s="23">
        <f t="shared" si="3"/>
        <v>41</v>
      </c>
      <c r="C50" s="69">
        <v>2000</v>
      </c>
      <c r="D50" s="28">
        <f t="shared" si="1"/>
        <v>30.575999999999997</v>
      </c>
      <c r="E50" s="24">
        <f t="shared" si="4"/>
        <v>24.794285714285717</v>
      </c>
      <c r="F50" s="61">
        <f>($E50*F$23)-(($Q85+$R85)*$E50)-$S85</f>
        <v>167.3614285714286</v>
      </c>
      <c r="G50" s="62">
        <f>($E50*G$23)-(($Q85+$R85)*$E50)-$S85</f>
        <v>169.84085714285715</v>
      </c>
      <c r="H50" s="63">
        <f>($E50*H$23)-(($Q85+$R85)*$E50)-$S85</f>
        <v>172.32028571428572</v>
      </c>
      <c r="I50" s="64">
        <f>($E50*I$23)-(($Q85+$R85)*$E50)-$S85</f>
        <v>174.7997142857143</v>
      </c>
      <c r="J50" s="65">
        <f>($E50*J$23)-(($Q85+$R85)*$E50)-$S85</f>
        <v>177.27914285714283</v>
      </c>
      <c r="K50" s="62">
        <f>($E50*K$23)-(($Q85+$R85)*$E50)-$S85</f>
        <v>179.7585714285714</v>
      </c>
      <c r="L50" s="63">
        <f>($E50*L$23)-(($Q85+$R85)*$E50)-$S85</f>
        <v>182.23799999999997</v>
      </c>
      <c r="M50" s="64">
        <f>($E50*M$23)-(($Q85+$R85)*$E50)-$S85</f>
        <v>184.71742857142854</v>
      </c>
      <c r="N50" s="65">
        <f>($E50*N$23)-(($Q85+$R85)*$E50)-$S85</f>
        <v>187.19685714285708</v>
      </c>
      <c r="O50" s="62">
        <f>($E50*O$23)-(($Q85+$R85)*$E50)-$S85</f>
        <v>189.67628571428565</v>
      </c>
    </row>
    <row r="51" spans="1:15" ht="15">
      <c r="A51" s="80"/>
      <c r="B51" s="31">
        <f t="shared" si="3"/>
        <v>42</v>
      </c>
      <c r="C51" s="68">
        <v>2000</v>
      </c>
      <c r="D51" s="20">
        <f>(B51-$H$3)*$H$9</f>
        <v>31.752</v>
      </c>
      <c r="E51" s="22">
        <f>(((100-D51)/100)*(C51))/56*$J$5</f>
        <v>24.37428571428572</v>
      </c>
      <c r="F51" s="58">
        <f>($E51*F$23)-(($Q86+$R86)*$E51)-$S86</f>
        <v>164.5264285714286</v>
      </c>
      <c r="G51" s="59">
        <f>($E51*G$23)-(($Q86+$R86)*$E51)-$S86</f>
        <v>166.96385714285717</v>
      </c>
      <c r="H51" s="58">
        <f>($E51*H$23)-(($Q86+$R86)*$E51)-$S86</f>
        <v>169.40128571428573</v>
      </c>
      <c r="I51" s="59">
        <f>($E51*I$23)-(($Q86+$R86)*$E51)-$S86</f>
        <v>171.8387142857143</v>
      </c>
      <c r="J51" s="60">
        <f>($E51*J$23)-(($Q86+$R86)*$E51)-$S86</f>
        <v>174.27614285714284</v>
      </c>
      <c r="K51" s="59">
        <f>($E51*K$23)-(($Q86+$R86)*$E51)-$S86</f>
        <v>176.7135714285714</v>
      </c>
      <c r="L51" s="58">
        <f>($E51*L$23)-(($Q86+$R86)*$E51)-$S86</f>
        <v>179.15099999999998</v>
      </c>
      <c r="M51" s="59">
        <f>($E51*M$23)-(($Q86+$R86)*$E51)-$S86</f>
        <v>181.58842857142855</v>
      </c>
      <c r="N51" s="60">
        <f>($E51*N$23)-(($Q86+$R86)*$E51)-$S86</f>
        <v>184.02585714285712</v>
      </c>
      <c r="O51" s="59">
        <f>($E51*O$23)-(($Q86+$R86)*$E51)-$S86</f>
        <v>186.46328571428566</v>
      </c>
    </row>
    <row r="52" spans="1:15" ht="15">
      <c r="A52" s="74"/>
      <c r="B52" s="19">
        <f t="shared" si="3"/>
        <v>43</v>
      </c>
      <c r="C52" s="68">
        <v>2000</v>
      </c>
      <c r="D52" s="20">
        <f>(B52-$H$3)*$H$9</f>
        <v>32.928</v>
      </c>
      <c r="E52" s="22">
        <f>(((100-D52)/100)*(C52))/56*$J$5</f>
        <v>23.954285714285714</v>
      </c>
      <c r="F52" s="58">
        <f>($E52*F$23)-(($Q87+$R87)*$E52)-$S87</f>
        <v>161.69142857142856</v>
      </c>
      <c r="G52" s="59">
        <f>($E52*G$23)-(($Q87+$R87)*$E52)-$S87</f>
        <v>164.08685714285713</v>
      </c>
      <c r="H52" s="58">
        <f>($E52*H$23)-(($Q87+$R87)*$E52)-$S87</f>
        <v>166.4822857142857</v>
      </c>
      <c r="I52" s="59">
        <f>($E52*I$23)-(($Q87+$R87)*$E52)-$S87</f>
        <v>168.87771428571426</v>
      </c>
      <c r="J52" s="60">
        <f>($E52*J$23)-(($Q87+$R87)*$E52)-$S87</f>
        <v>171.27314285714283</v>
      </c>
      <c r="K52" s="59">
        <f>($E52*K$23)-(($Q87+$R87)*$E52)-$S87</f>
        <v>173.66857142857137</v>
      </c>
      <c r="L52" s="58">
        <f>($E52*L$23)-(($Q87+$R87)*$E52)-$S87</f>
        <v>176.06399999999994</v>
      </c>
      <c r="M52" s="59">
        <f>($E52*M$23)-(($Q87+$R87)*$E52)-$S87</f>
        <v>178.4594285714285</v>
      </c>
      <c r="N52" s="60">
        <f>($E52*N$23)-(($Q87+$R87)*$E52)-$S87</f>
        <v>180.85485714285707</v>
      </c>
      <c r="O52" s="59">
        <f>($E52*O$23)-(($Q87+$R87)*$E52)-$S87</f>
        <v>183.25028571428564</v>
      </c>
    </row>
    <row r="53" spans="1:15" ht="15">
      <c r="A53" s="74"/>
      <c r="B53" s="19">
        <f t="shared" si="3"/>
        <v>44</v>
      </c>
      <c r="C53" s="68">
        <v>2000</v>
      </c>
      <c r="D53" s="20">
        <f>(B53-$H$3)*$H$9</f>
        <v>34.104</v>
      </c>
      <c r="E53" s="22">
        <f>(((100-D53)/100)*(C53))/56*$J$5</f>
        <v>23.534285714285716</v>
      </c>
      <c r="F53" s="58">
        <f>($E53*F$23)-(($Q88+$R88)*$E53)-$S88</f>
        <v>158.85642857142858</v>
      </c>
      <c r="G53" s="59">
        <f>($E53*G$23)-(($Q88+$R88)*$E53)-$S88</f>
        <v>161.20985714285715</v>
      </c>
      <c r="H53" s="58">
        <f>($E53*H$23)-(($Q88+$R88)*$E53)-$S88</f>
        <v>163.5632857142857</v>
      </c>
      <c r="I53" s="59">
        <f>($E53*I$23)-(($Q88+$R88)*$E53)-$S88</f>
        <v>165.91671428571428</v>
      </c>
      <c r="J53" s="60">
        <f>($E53*J$23)-(($Q88+$R88)*$E53)-$S88</f>
        <v>168.27014285714284</v>
      </c>
      <c r="K53" s="59">
        <f>($E53*K$23)-(($Q88+$R88)*$E53)-$S88</f>
        <v>170.6235714285714</v>
      </c>
      <c r="L53" s="58">
        <f>($E53*L$23)-(($Q88+$R88)*$E53)-$S88</f>
        <v>172.97699999999995</v>
      </c>
      <c r="M53" s="59">
        <f>($E53*M$23)-(($Q88+$R88)*$E53)-$S88</f>
        <v>175.3304285714285</v>
      </c>
      <c r="N53" s="60">
        <f>($E53*N$23)-(($Q88+$R88)*$E53)-$S88</f>
        <v>177.68385714285708</v>
      </c>
      <c r="O53" s="59">
        <f>($E53*O$23)-(($Q88+$R88)*$E53)-$S88</f>
        <v>180.03728571428564</v>
      </c>
    </row>
    <row r="54" spans="1:15" ht="15.75" thickBot="1">
      <c r="A54" s="78"/>
      <c r="B54" s="23">
        <f t="shared" si="3"/>
        <v>45</v>
      </c>
      <c r="C54" s="70">
        <v>2000</v>
      </c>
      <c r="D54" s="34">
        <f>(B54-$H$3)*$H$9</f>
        <v>35.28</v>
      </c>
      <c r="E54" s="35">
        <f>(((100-D54)/100)*(C54))/56*$J$5</f>
        <v>23.114285714285717</v>
      </c>
      <c r="F54" s="52">
        <f>($E54*F$23)-(($Q89+$R89)*$E54)-$S89</f>
        <v>156.0214285714286</v>
      </c>
      <c r="G54" s="54">
        <f>($E54*G$23)-(($Q89+$R89)*$E54)-$S89</f>
        <v>158.33285714285716</v>
      </c>
      <c r="H54" s="52">
        <f>($E54*H$23)-(($Q89+$R89)*$E54)-$S89</f>
        <v>160.64428571428573</v>
      </c>
      <c r="I54" s="54">
        <f>($E54*I$23)-(($Q89+$R89)*$E54)-$S89</f>
        <v>162.9557142857143</v>
      </c>
      <c r="J54" s="66">
        <f>($E54*J$23)-(($Q89+$R89)*$E54)-$S89</f>
        <v>165.26714285714286</v>
      </c>
      <c r="K54" s="54">
        <f>($E54*K$23)-(($Q89+$R89)*$E54)-$S89</f>
        <v>167.57857142857142</v>
      </c>
      <c r="L54" s="52">
        <f>($E54*L$23)-(($Q89+$R89)*$E54)-$S89</f>
        <v>169.89</v>
      </c>
      <c r="M54" s="54">
        <f>($E54*M$23)-(($Q89+$R89)*$E54)-$S89</f>
        <v>172.20142857142855</v>
      </c>
      <c r="N54" s="66">
        <f>($E54*N$23)-(($Q89+$R89)*$E54)-$S89</f>
        <v>174.51285714285711</v>
      </c>
      <c r="O54" s="54">
        <f>($E54*O$23)-(($Q89+$R89)*$E54)-$S89</f>
        <v>176.82428571428565</v>
      </c>
    </row>
    <row r="55" spans="1:15" ht="15">
      <c r="A55" s="74"/>
      <c r="B55" s="19"/>
      <c r="C55" s="106"/>
      <c r="D55" s="20"/>
      <c r="E55" s="20"/>
      <c r="F55" s="10"/>
      <c r="G55" s="11"/>
      <c r="H55" s="10"/>
      <c r="I55" s="11"/>
      <c r="J55" s="11"/>
      <c r="K55" s="11"/>
      <c r="L55" s="10"/>
      <c r="M55" s="11"/>
      <c r="N55" s="11"/>
      <c r="O55" s="11"/>
    </row>
    <row r="56" spans="1:19" ht="15">
      <c r="A56" s="74"/>
      <c r="B56" s="36" t="s">
        <v>75</v>
      </c>
      <c r="C56" s="74"/>
      <c r="D56" s="74"/>
      <c r="E56" s="74"/>
      <c r="F56" s="74"/>
      <c r="G56" s="74"/>
      <c r="H56" s="74"/>
      <c r="I56" s="74"/>
      <c r="J56" s="74"/>
      <c r="K56" s="74"/>
      <c r="L56" s="74"/>
      <c r="M56" s="74"/>
      <c r="N56" s="74"/>
      <c r="O56" s="74"/>
      <c r="Q56" s="15" t="s">
        <v>65</v>
      </c>
      <c r="R56" s="15" t="s">
        <v>66</v>
      </c>
      <c r="S56" s="15" t="s">
        <v>67</v>
      </c>
    </row>
    <row r="57" spans="1:19" ht="15">
      <c r="A57" s="74"/>
      <c r="B57" s="37" t="s">
        <v>76</v>
      </c>
      <c r="C57" s="91"/>
      <c r="D57" s="74"/>
      <c r="E57" s="74"/>
      <c r="F57" s="74"/>
      <c r="G57" s="74"/>
      <c r="H57" s="74"/>
      <c r="I57" s="74"/>
      <c r="J57" s="74"/>
      <c r="K57" s="74"/>
      <c r="L57" s="74"/>
      <c r="M57" s="74"/>
      <c r="N57" s="74"/>
      <c r="O57" s="74"/>
      <c r="Q57" s="29" t="s">
        <v>68</v>
      </c>
      <c r="R57" s="15" t="s">
        <v>68</v>
      </c>
      <c r="S57" s="29" t="s">
        <v>69</v>
      </c>
    </row>
    <row r="58" spans="1:19" ht="15">
      <c r="A58" s="74"/>
      <c r="B58" s="74" t="s">
        <v>79</v>
      </c>
      <c r="C58" s="74"/>
      <c r="D58" s="74"/>
      <c r="E58" s="74"/>
      <c r="F58" s="74"/>
      <c r="G58" s="74"/>
      <c r="H58" s="74"/>
      <c r="I58" s="74"/>
      <c r="J58" s="74"/>
      <c r="K58" s="74"/>
      <c r="L58" s="74"/>
      <c r="M58" s="74"/>
      <c r="N58" s="74"/>
      <c r="O58" s="74"/>
      <c r="Q58" s="72"/>
      <c r="R58" s="72"/>
      <c r="S58" s="92"/>
    </row>
    <row r="59" spans="1:19" ht="15">
      <c r="A59" s="74"/>
      <c r="B59" s="74" t="s">
        <v>82</v>
      </c>
      <c r="C59" s="74"/>
      <c r="D59" s="74"/>
      <c r="E59" s="74"/>
      <c r="F59" s="74"/>
      <c r="G59" s="74"/>
      <c r="H59" s="74"/>
      <c r="I59" s="74"/>
      <c r="J59" s="74"/>
      <c r="K59" s="74"/>
      <c r="L59" s="74"/>
      <c r="M59" s="74"/>
      <c r="N59" s="74"/>
      <c r="O59" s="74"/>
      <c r="Q59" s="38">
        <f aca="true" t="shared" si="5" ref="Q59:Q85">$J$12*$H$12*(B24-$H$3)</f>
        <v>0</v>
      </c>
      <c r="R59" s="38">
        <f aca="true" t="shared" si="6" ref="R59:R85">$J$14*$H$14*(B24-$H$3)</f>
        <v>0</v>
      </c>
      <c r="S59" s="39">
        <f aca="true" t="shared" si="7" ref="S59:S85">(2000/100)*$H$16</f>
        <v>0</v>
      </c>
    </row>
    <row r="60" spans="1:19" ht="15">
      <c r="A60" s="74"/>
      <c r="B60" s="74" t="s">
        <v>86</v>
      </c>
      <c r="C60" s="74"/>
      <c r="D60" s="74"/>
      <c r="E60" s="74"/>
      <c r="F60" s="74"/>
      <c r="G60" s="74"/>
      <c r="H60" s="74"/>
      <c r="I60" s="74"/>
      <c r="J60" s="74"/>
      <c r="K60" s="74"/>
      <c r="L60" s="74"/>
      <c r="M60" s="74"/>
      <c r="N60" s="74"/>
      <c r="O60" s="74"/>
      <c r="Q60" s="38">
        <f t="shared" si="5"/>
        <v>0</v>
      </c>
      <c r="R60" s="38">
        <f t="shared" si="6"/>
        <v>0</v>
      </c>
      <c r="S60" s="39">
        <f t="shared" si="7"/>
        <v>0</v>
      </c>
    </row>
    <row r="61" spans="1:19" ht="15">
      <c r="A61" s="74"/>
      <c r="B61" s="74"/>
      <c r="C61" s="74"/>
      <c r="D61" s="74"/>
      <c r="E61" s="74"/>
      <c r="F61" s="74"/>
      <c r="G61" s="74"/>
      <c r="H61" s="74"/>
      <c r="I61" s="74"/>
      <c r="J61" s="74"/>
      <c r="K61" s="74"/>
      <c r="L61" s="74"/>
      <c r="M61" s="74"/>
      <c r="N61" s="74"/>
      <c r="O61" s="74"/>
      <c r="Q61" s="38">
        <f t="shared" si="5"/>
        <v>0</v>
      </c>
      <c r="R61" s="38">
        <f t="shared" si="6"/>
        <v>0</v>
      </c>
      <c r="S61" s="39">
        <f t="shared" si="7"/>
        <v>0</v>
      </c>
    </row>
    <row r="62" spans="1:19" ht="15">
      <c r="A62" s="71"/>
      <c r="B62" s="71"/>
      <c r="C62" s="71"/>
      <c r="G62" s="71"/>
      <c r="H62" s="71"/>
      <c r="I62" s="71"/>
      <c r="J62" s="71"/>
      <c r="K62" s="71"/>
      <c r="L62" s="71"/>
      <c r="M62" s="71"/>
      <c r="N62" s="71"/>
      <c r="O62" s="71"/>
      <c r="Q62" s="38">
        <f t="shared" si="5"/>
        <v>0</v>
      </c>
      <c r="R62" s="38">
        <f t="shared" si="6"/>
        <v>0</v>
      </c>
      <c r="S62" s="39">
        <f t="shared" si="7"/>
        <v>0</v>
      </c>
    </row>
    <row r="63" spans="1:19" ht="15">
      <c r="A63" s="71"/>
      <c r="B63" s="71"/>
      <c r="C63" s="71"/>
      <c r="G63" s="71"/>
      <c r="H63" s="71"/>
      <c r="I63" s="71"/>
      <c r="J63" s="71"/>
      <c r="K63" s="71"/>
      <c r="L63" s="71"/>
      <c r="M63" s="71"/>
      <c r="N63" s="71"/>
      <c r="O63" s="71"/>
      <c r="Q63" s="38">
        <f t="shared" si="5"/>
        <v>0</v>
      </c>
      <c r="R63" s="38">
        <f t="shared" si="6"/>
        <v>0</v>
      </c>
      <c r="S63" s="39">
        <f t="shared" si="7"/>
        <v>0</v>
      </c>
    </row>
    <row r="64" spans="1:19" ht="15">
      <c r="A64" s="71"/>
      <c r="B64" s="71"/>
      <c r="C64" s="71"/>
      <c r="G64" s="71"/>
      <c r="H64" s="71"/>
      <c r="I64" s="71"/>
      <c r="J64" s="71"/>
      <c r="K64" s="71"/>
      <c r="L64" s="71"/>
      <c r="M64" s="71"/>
      <c r="N64" s="71"/>
      <c r="O64" s="71"/>
      <c r="Q64" s="38">
        <f t="shared" si="5"/>
        <v>0</v>
      </c>
      <c r="R64" s="38">
        <f t="shared" si="6"/>
        <v>0</v>
      </c>
      <c r="S64" s="39">
        <f t="shared" si="7"/>
        <v>0</v>
      </c>
    </row>
    <row r="65" spans="1:19" ht="15">
      <c r="A65" s="71"/>
      <c r="B65" s="71"/>
      <c r="C65" s="71"/>
      <c r="G65" s="71"/>
      <c r="H65" s="71"/>
      <c r="I65" s="71"/>
      <c r="J65" s="71"/>
      <c r="K65" s="71"/>
      <c r="L65" s="71"/>
      <c r="M65" s="71"/>
      <c r="N65" s="71"/>
      <c r="O65" s="71"/>
      <c r="Q65" s="38">
        <f t="shared" si="5"/>
        <v>0</v>
      </c>
      <c r="R65" s="38">
        <f t="shared" si="6"/>
        <v>0</v>
      </c>
      <c r="S65" s="39">
        <f t="shared" si="7"/>
        <v>0</v>
      </c>
    </row>
    <row r="66" spans="1:19" ht="15">
      <c r="A66" s="71"/>
      <c r="B66" s="71"/>
      <c r="C66" s="71"/>
      <c r="G66" s="71"/>
      <c r="H66" s="71"/>
      <c r="I66" s="71"/>
      <c r="J66" s="71"/>
      <c r="K66" s="71"/>
      <c r="L66" s="71"/>
      <c r="M66" s="71"/>
      <c r="N66" s="71"/>
      <c r="O66" s="71"/>
      <c r="Q66" s="38">
        <f t="shared" si="5"/>
        <v>0</v>
      </c>
      <c r="R66" s="38">
        <f t="shared" si="6"/>
        <v>0</v>
      </c>
      <c r="S66" s="39">
        <f t="shared" si="7"/>
        <v>0</v>
      </c>
    </row>
    <row r="67" spans="1:19" ht="15">
      <c r="A67" s="71"/>
      <c r="B67" s="71"/>
      <c r="C67" s="71"/>
      <c r="G67" s="71"/>
      <c r="H67" s="71"/>
      <c r="I67" s="71"/>
      <c r="J67" s="71"/>
      <c r="K67" s="71"/>
      <c r="L67" s="71"/>
      <c r="M67" s="71"/>
      <c r="N67" s="71"/>
      <c r="O67" s="71"/>
      <c r="Q67" s="38">
        <f t="shared" si="5"/>
        <v>0</v>
      </c>
      <c r="R67" s="38">
        <f t="shared" si="6"/>
        <v>0</v>
      </c>
      <c r="S67" s="39">
        <f t="shared" si="7"/>
        <v>0</v>
      </c>
    </row>
    <row r="68" spans="1:19" ht="15">
      <c r="A68" s="71"/>
      <c r="B68" s="71"/>
      <c r="C68" s="71"/>
      <c r="G68" s="71"/>
      <c r="H68" s="71"/>
      <c r="I68" s="71"/>
      <c r="J68" s="71"/>
      <c r="K68" s="71"/>
      <c r="L68" s="71"/>
      <c r="M68" s="71"/>
      <c r="N68" s="71"/>
      <c r="O68" s="71"/>
      <c r="Q68" s="38">
        <f t="shared" si="5"/>
        <v>0</v>
      </c>
      <c r="R68" s="38">
        <f t="shared" si="6"/>
        <v>0</v>
      </c>
      <c r="S68" s="39">
        <f t="shared" si="7"/>
        <v>0</v>
      </c>
    </row>
    <row r="69" spans="1:19" ht="15">
      <c r="A69" s="71"/>
      <c r="B69" s="71"/>
      <c r="C69" s="71"/>
      <c r="G69" s="71"/>
      <c r="H69" s="71"/>
      <c r="I69" s="71"/>
      <c r="J69" s="71"/>
      <c r="K69" s="71"/>
      <c r="L69" s="71"/>
      <c r="M69" s="71"/>
      <c r="N69" s="71"/>
      <c r="O69" s="71"/>
      <c r="Q69" s="38">
        <f t="shared" si="5"/>
        <v>0</v>
      </c>
      <c r="R69" s="38">
        <f t="shared" si="6"/>
        <v>0</v>
      </c>
      <c r="S69" s="39">
        <f t="shared" si="7"/>
        <v>0</v>
      </c>
    </row>
    <row r="70" spans="1:19" ht="15">
      <c r="A70" s="71"/>
      <c r="B70" s="71"/>
      <c r="C70" s="71"/>
      <c r="G70" s="71"/>
      <c r="H70" s="71"/>
      <c r="I70" s="71"/>
      <c r="J70" s="71"/>
      <c r="K70" s="71"/>
      <c r="L70" s="71"/>
      <c r="M70" s="71"/>
      <c r="N70" s="71"/>
      <c r="O70" s="71"/>
      <c r="Q70" s="38">
        <f t="shared" si="5"/>
        <v>0</v>
      </c>
      <c r="R70" s="38">
        <f t="shared" si="6"/>
        <v>0</v>
      </c>
      <c r="S70" s="39">
        <f t="shared" si="7"/>
        <v>0</v>
      </c>
    </row>
    <row r="71" spans="1:19" ht="15">
      <c r="A71" s="71"/>
      <c r="B71" s="71"/>
      <c r="C71" s="71"/>
      <c r="G71" s="71"/>
      <c r="H71" s="71"/>
      <c r="I71" s="71"/>
      <c r="J71" s="71"/>
      <c r="K71" s="71"/>
      <c r="L71" s="71"/>
      <c r="M71" s="71"/>
      <c r="N71" s="71"/>
      <c r="O71" s="71"/>
      <c r="Q71" s="38">
        <f t="shared" si="5"/>
        <v>0</v>
      </c>
      <c r="R71" s="38">
        <f t="shared" si="6"/>
        <v>0</v>
      </c>
      <c r="S71" s="39">
        <f t="shared" si="7"/>
        <v>0</v>
      </c>
    </row>
    <row r="72" spans="1:19" ht="15">
      <c r="A72" s="71"/>
      <c r="B72" s="71"/>
      <c r="C72" s="71"/>
      <c r="G72" s="71"/>
      <c r="H72" s="71"/>
      <c r="I72" s="71"/>
      <c r="J72" s="71"/>
      <c r="K72" s="71"/>
      <c r="L72" s="71"/>
      <c r="M72" s="71"/>
      <c r="N72" s="71"/>
      <c r="O72" s="71"/>
      <c r="Q72" s="38">
        <f t="shared" si="5"/>
        <v>0</v>
      </c>
      <c r="R72" s="38">
        <f t="shared" si="6"/>
        <v>0</v>
      </c>
      <c r="S72" s="39">
        <f t="shared" si="7"/>
        <v>0</v>
      </c>
    </row>
    <row r="73" spans="1:19" ht="15">
      <c r="A73" s="71"/>
      <c r="B73" s="71"/>
      <c r="C73" s="71"/>
      <c r="G73" s="71"/>
      <c r="H73" s="71"/>
      <c r="I73" s="71"/>
      <c r="J73" s="71"/>
      <c r="K73" s="71"/>
      <c r="L73" s="71"/>
      <c r="M73" s="71"/>
      <c r="N73" s="71"/>
      <c r="O73" s="71"/>
      <c r="Q73" s="38">
        <f t="shared" si="5"/>
        <v>0</v>
      </c>
      <c r="R73" s="38">
        <f t="shared" si="6"/>
        <v>0</v>
      </c>
      <c r="S73" s="39">
        <f t="shared" si="7"/>
        <v>0</v>
      </c>
    </row>
    <row r="74" spans="1:19" ht="15">
      <c r="A74" s="71"/>
      <c r="B74" s="71"/>
      <c r="C74" s="71"/>
      <c r="G74" s="71"/>
      <c r="H74" s="71"/>
      <c r="I74" s="71"/>
      <c r="J74" s="71"/>
      <c r="K74" s="71"/>
      <c r="L74" s="71"/>
      <c r="M74" s="71"/>
      <c r="N74" s="71"/>
      <c r="O74" s="71"/>
      <c r="Q74" s="38">
        <f t="shared" si="5"/>
        <v>0</v>
      </c>
      <c r="R74" s="38">
        <f t="shared" si="6"/>
        <v>0</v>
      </c>
      <c r="S74" s="39">
        <f t="shared" si="7"/>
        <v>0</v>
      </c>
    </row>
    <row r="75" spans="1:19" ht="15">
      <c r="A75" s="71"/>
      <c r="B75" s="71"/>
      <c r="C75" s="71"/>
      <c r="G75" s="71"/>
      <c r="H75" s="71"/>
      <c r="I75" s="71"/>
      <c r="J75" s="71"/>
      <c r="K75" s="71"/>
      <c r="L75" s="71"/>
      <c r="M75" s="71"/>
      <c r="N75" s="71"/>
      <c r="O75" s="71"/>
      <c r="Q75" s="38">
        <f t="shared" si="5"/>
        <v>0</v>
      </c>
      <c r="R75" s="38">
        <f t="shared" si="6"/>
        <v>0</v>
      </c>
      <c r="S75" s="39">
        <f t="shared" si="7"/>
        <v>0</v>
      </c>
    </row>
    <row r="76" spans="1:19" ht="15">
      <c r="A76" s="71"/>
      <c r="B76" s="71"/>
      <c r="C76" s="71"/>
      <c r="G76" s="71"/>
      <c r="H76" s="71"/>
      <c r="I76" s="71"/>
      <c r="J76" s="71"/>
      <c r="K76" s="71"/>
      <c r="L76" s="71"/>
      <c r="M76" s="71"/>
      <c r="N76" s="71"/>
      <c r="O76" s="71"/>
      <c r="Q76" s="38">
        <f t="shared" si="5"/>
        <v>0</v>
      </c>
      <c r="R76" s="38">
        <f t="shared" si="6"/>
        <v>0</v>
      </c>
      <c r="S76" s="39">
        <f t="shared" si="7"/>
        <v>0</v>
      </c>
    </row>
    <row r="77" spans="1:19" ht="15">
      <c r="A77" s="71"/>
      <c r="B77" s="71"/>
      <c r="C77" s="71"/>
      <c r="G77" s="71"/>
      <c r="H77" s="71"/>
      <c r="I77" s="71"/>
      <c r="J77" s="71"/>
      <c r="K77" s="71"/>
      <c r="L77" s="71"/>
      <c r="M77" s="71"/>
      <c r="N77" s="71"/>
      <c r="O77" s="71"/>
      <c r="Q77" s="38">
        <f t="shared" si="5"/>
        <v>0</v>
      </c>
      <c r="R77" s="38">
        <f t="shared" si="6"/>
        <v>0</v>
      </c>
      <c r="S77" s="39">
        <f t="shared" si="7"/>
        <v>0</v>
      </c>
    </row>
    <row r="78" spans="1:19" ht="15">
      <c r="A78" s="71"/>
      <c r="B78" s="71"/>
      <c r="C78" s="71"/>
      <c r="G78" s="71"/>
      <c r="H78" s="71"/>
      <c r="I78" s="71"/>
      <c r="J78" s="71"/>
      <c r="K78" s="71"/>
      <c r="L78" s="71"/>
      <c r="M78" s="71"/>
      <c r="N78" s="71"/>
      <c r="O78" s="71"/>
      <c r="Q78" s="38">
        <f t="shared" si="5"/>
        <v>0</v>
      </c>
      <c r="R78" s="38">
        <f t="shared" si="6"/>
        <v>0</v>
      </c>
      <c r="S78" s="39">
        <f t="shared" si="7"/>
        <v>0</v>
      </c>
    </row>
    <row r="79" spans="1:19" ht="15">
      <c r="A79" s="71"/>
      <c r="B79" s="71"/>
      <c r="C79" s="71"/>
      <c r="G79" s="71"/>
      <c r="H79" s="71"/>
      <c r="I79" s="71"/>
      <c r="J79" s="71"/>
      <c r="K79" s="71"/>
      <c r="L79" s="71"/>
      <c r="M79" s="71"/>
      <c r="N79" s="71"/>
      <c r="O79" s="71"/>
      <c r="Q79" s="38">
        <f t="shared" si="5"/>
        <v>0</v>
      </c>
      <c r="R79" s="38">
        <f t="shared" si="6"/>
        <v>0</v>
      </c>
      <c r="S79" s="39">
        <f t="shared" si="7"/>
        <v>0</v>
      </c>
    </row>
    <row r="80" spans="1:19" ht="15">
      <c r="A80" s="71"/>
      <c r="B80" s="71"/>
      <c r="C80" s="71"/>
      <c r="G80" s="71"/>
      <c r="H80" s="71"/>
      <c r="I80" s="71"/>
      <c r="J80" s="71"/>
      <c r="K80" s="71"/>
      <c r="L80" s="71"/>
      <c r="M80" s="71"/>
      <c r="N80" s="71"/>
      <c r="O80" s="71"/>
      <c r="Q80" s="38">
        <f t="shared" si="5"/>
        <v>0</v>
      </c>
      <c r="R80" s="38">
        <f t="shared" si="6"/>
        <v>0</v>
      </c>
      <c r="S80" s="39">
        <f t="shared" si="7"/>
        <v>0</v>
      </c>
    </row>
    <row r="81" spans="1:19" ht="15">
      <c r="A81" s="71"/>
      <c r="B81" s="71"/>
      <c r="C81" s="71"/>
      <c r="G81" s="71"/>
      <c r="H81" s="71"/>
      <c r="I81" s="71"/>
      <c r="J81" s="71"/>
      <c r="K81" s="71"/>
      <c r="L81" s="71"/>
      <c r="M81" s="71"/>
      <c r="N81" s="71"/>
      <c r="O81" s="71"/>
      <c r="Q81" s="38">
        <f t="shared" si="5"/>
        <v>0</v>
      </c>
      <c r="R81" s="38">
        <f t="shared" si="6"/>
        <v>0</v>
      </c>
      <c r="S81" s="39">
        <f t="shared" si="7"/>
        <v>0</v>
      </c>
    </row>
    <row r="82" spans="1:19" ht="15">
      <c r="A82" s="71"/>
      <c r="B82" s="71"/>
      <c r="C82" s="71"/>
      <c r="G82" s="71"/>
      <c r="H82" s="71"/>
      <c r="I82" s="71"/>
      <c r="J82" s="71"/>
      <c r="K82" s="71"/>
      <c r="L82" s="71"/>
      <c r="M82" s="71"/>
      <c r="N82" s="71"/>
      <c r="O82" s="71"/>
      <c r="Q82" s="38">
        <f t="shared" si="5"/>
        <v>0</v>
      </c>
      <c r="R82" s="38">
        <f t="shared" si="6"/>
        <v>0</v>
      </c>
      <c r="S82" s="39">
        <f t="shared" si="7"/>
        <v>0</v>
      </c>
    </row>
    <row r="83" spans="1:19" ht="15">
      <c r="A83" s="71"/>
      <c r="B83" s="71"/>
      <c r="C83" s="71"/>
      <c r="G83" s="71"/>
      <c r="H83" s="71"/>
      <c r="I83" s="71"/>
      <c r="J83" s="71"/>
      <c r="K83" s="71"/>
      <c r="L83" s="71"/>
      <c r="M83" s="71"/>
      <c r="N83" s="71"/>
      <c r="O83" s="71"/>
      <c r="Q83" s="38">
        <f t="shared" si="5"/>
        <v>0</v>
      </c>
      <c r="R83" s="38">
        <f t="shared" si="6"/>
        <v>0</v>
      </c>
      <c r="S83" s="39">
        <f t="shared" si="7"/>
        <v>0</v>
      </c>
    </row>
    <row r="84" spans="1:19" ht="15">
      <c r="A84" s="71"/>
      <c r="B84" s="71"/>
      <c r="C84" s="71"/>
      <c r="G84" s="71"/>
      <c r="H84" s="71"/>
      <c r="I84" s="71"/>
      <c r="J84" s="71"/>
      <c r="K84" s="71"/>
      <c r="L84" s="71"/>
      <c r="M84" s="71"/>
      <c r="N84" s="71"/>
      <c r="O84" s="71"/>
      <c r="Q84" s="103">
        <f t="shared" si="5"/>
        <v>0</v>
      </c>
      <c r="R84" s="103">
        <f t="shared" si="6"/>
        <v>0</v>
      </c>
      <c r="S84" s="10">
        <f t="shared" si="7"/>
        <v>0</v>
      </c>
    </row>
    <row r="85" spans="1:19" ht="15">
      <c r="A85" s="71"/>
      <c r="B85" s="71"/>
      <c r="C85" s="71"/>
      <c r="G85" s="71"/>
      <c r="H85" s="71"/>
      <c r="I85" s="71"/>
      <c r="J85" s="71"/>
      <c r="K85" s="71"/>
      <c r="L85" s="71"/>
      <c r="M85" s="71"/>
      <c r="N85" s="71"/>
      <c r="O85" s="71"/>
      <c r="Q85" s="104">
        <f t="shared" si="5"/>
        <v>0</v>
      </c>
      <c r="R85" s="104">
        <f t="shared" si="6"/>
        <v>0</v>
      </c>
      <c r="S85" s="63">
        <f t="shared" si="7"/>
        <v>0</v>
      </c>
    </row>
    <row r="86" spans="1:19" ht="15">
      <c r="A86" s="71"/>
      <c r="B86" s="71"/>
      <c r="C86" s="71"/>
      <c r="G86" s="71"/>
      <c r="H86" s="71"/>
      <c r="I86" s="71"/>
      <c r="J86" s="71"/>
      <c r="K86" s="71"/>
      <c r="L86" s="71"/>
      <c r="M86" s="71"/>
      <c r="N86" s="71"/>
      <c r="O86" s="71"/>
      <c r="Q86" s="71"/>
      <c r="R86" s="71"/>
      <c r="S86" s="93"/>
    </row>
    <row r="87" spans="1:15" ht="15">
      <c r="A87" s="71"/>
      <c r="B87" s="71"/>
      <c r="C87" s="71"/>
      <c r="G87" s="71"/>
      <c r="H87" s="71"/>
      <c r="I87" s="71"/>
      <c r="J87" s="71"/>
      <c r="K87" s="71"/>
      <c r="L87" s="71"/>
      <c r="M87" s="71"/>
      <c r="N87" s="71"/>
      <c r="O87" s="71"/>
    </row>
    <row r="88" spans="1:15" ht="15">
      <c r="A88" s="71"/>
      <c r="B88" s="71"/>
      <c r="C88" s="71"/>
      <c r="G88" s="71"/>
      <c r="H88" s="71"/>
      <c r="I88" s="71"/>
      <c r="J88" s="71"/>
      <c r="K88" s="71"/>
      <c r="L88" s="71"/>
      <c r="M88" s="71"/>
      <c r="N88" s="71"/>
      <c r="O88" s="71"/>
    </row>
    <row r="89" spans="1:15" ht="15">
      <c r="A89" s="71"/>
      <c r="B89" s="71"/>
      <c r="C89" s="71"/>
      <c r="G89" s="71"/>
      <c r="H89" s="71"/>
      <c r="I89" s="71"/>
      <c r="J89" s="71"/>
      <c r="K89" s="71"/>
      <c r="L89" s="71"/>
      <c r="M89" s="71"/>
      <c r="N89" s="71"/>
      <c r="O89" s="71"/>
    </row>
    <row r="90" spans="1:15" ht="15">
      <c r="A90" s="71"/>
      <c r="B90" s="71"/>
      <c r="C90" s="71"/>
      <c r="G90" s="71"/>
      <c r="H90" s="71"/>
      <c r="I90" s="71"/>
      <c r="J90" s="71"/>
      <c r="K90" s="71"/>
      <c r="L90" s="71"/>
      <c r="M90" s="71"/>
      <c r="N90" s="71"/>
      <c r="O90" s="71"/>
    </row>
    <row r="91" spans="1:15" ht="15">
      <c r="A91" s="71"/>
      <c r="B91" s="71"/>
      <c r="C91" s="71"/>
      <c r="D91" s="2"/>
      <c r="E91" s="2"/>
      <c r="F91" s="2"/>
      <c r="G91" s="71"/>
      <c r="H91" s="71"/>
      <c r="I91" s="71"/>
      <c r="J91" s="71"/>
      <c r="K91" s="71"/>
      <c r="L91" s="71"/>
      <c r="M91" s="71"/>
      <c r="N91" s="71"/>
      <c r="O91" s="71"/>
    </row>
    <row r="92" spans="1:15" ht="15">
      <c r="A92" s="71"/>
      <c r="B92" s="71"/>
      <c r="C92" s="71"/>
      <c r="D92" s="2"/>
      <c r="E92" s="2"/>
      <c r="F92" s="2"/>
      <c r="G92" s="71"/>
      <c r="H92" s="71"/>
      <c r="I92" s="71"/>
      <c r="J92" s="71"/>
      <c r="K92" s="71"/>
      <c r="L92" s="71"/>
      <c r="M92" s="71"/>
      <c r="N92" s="71"/>
      <c r="O92" s="71"/>
    </row>
    <row r="93" spans="4:6" ht="15">
      <c r="D93" s="3"/>
      <c r="E93" s="3"/>
      <c r="F93" s="3"/>
    </row>
  </sheetData>
  <sheetProtection password="EFBA" sheet="1" objects="1" scenarios="1" selectLockedCells="1"/>
  <dataValidations count="1">
    <dataValidation type="decimal" allowBlank="1" showInputMessage="1" showErrorMessage="1" sqref="H9">
      <formula1>1.163</formula1>
      <formula2>1.5</formula2>
    </dataValidation>
  </dataValidations>
  <printOptions/>
  <pageMargins left="0.23" right="0.23" top="0.52" bottom="1" header="0.5" footer="0.5"/>
  <pageSetup fitToHeight="1" fitToWidth="1" horizontalDpi="600" verticalDpi="600" orientation="landscape"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Wet Corn</dc:title>
  <dc:subject>converting HM corn to dry corn</dc:subject>
  <dc:creator>Gary G. Frank</dc:creator>
  <cp:keywords/>
  <dc:description>Updated: 3.2007</dc:description>
  <cp:lastModifiedBy>nschneider</cp:lastModifiedBy>
  <cp:lastPrinted>2011-09-09T20:35:46Z</cp:lastPrinted>
  <dcterms:created xsi:type="dcterms:W3CDTF">1999-09-13T20:04:05Z</dcterms:created>
  <dcterms:modified xsi:type="dcterms:W3CDTF">2011-09-26T16:37:14Z</dcterms:modified>
  <cp:category/>
  <cp:version/>
  <cp:contentType/>
  <cp:contentStatus/>
</cp:coreProperties>
</file>